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I:\Employees\Anderson\03_CustomerGen\01_Filings\IPC-E-22-22_VODERStudy\FTP_Upload\"/>
    </mc:Choice>
  </mc:AlternateContent>
  <xr:revisionPtr revIDLastSave="0" documentId="13_ncr:1_{6EE60890-9DEE-4A0D-B75D-6F2A2562816F}" xr6:coauthVersionLast="46" xr6:coauthVersionMax="46" xr10:uidLastSave="{00000000-0000-0000-0000-000000000000}"/>
  <bookViews>
    <workbookView xWindow="28680" yWindow="15" windowWidth="29040" windowHeight="15840" tabRatio="538" xr2:uid="{00000000-000D-0000-FFFF-FFFF00000000}"/>
  </bookViews>
  <sheets>
    <sheet name="AS10End" sheetId="1" r:id="rId1"/>
    <sheet name="2021 ROO Import" sheetId="2" r:id="rId2"/>
    <sheet name="FC_EXPORT" sheetId="3" r:id="rId3"/>
    <sheet name="CONTROLS" sheetId="4" r:id="rId4"/>
  </sheets>
  <definedNames>
    <definedName name="\C">AS10End!#REF!</definedName>
    <definedName name="\G">AS10End!#REF!</definedName>
    <definedName name="\P">AS10End!#REF!</definedName>
    <definedName name="\Q">AS10End!#REF!</definedName>
    <definedName name="\R">AS10End!#REF!</definedName>
    <definedName name="\S">AS10End!#REF!</definedName>
    <definedName name="\T">AS10End!#REF!</definedName>
    <definedName name="\U">AS10End!#REF!</definedName>
    <definedName name="\V">AS10End!#REF!</definedName>
    <definedName name="\Z">AS10End!#REF!</definedName>
    <definedName name="_Fill" localSheetId="0" hidden="1">AS10End!$G$174</definedName>
    <definedName name="AS_EXPORT">FC_EXPORT!$F$5:$AK$55</definedName>
    <definedName name="bh">FC_EXPORT!$AF$22</definedName>
    <definedName name="code">AS10End!$AZ$5</definedName>
    <definedName name="EIGHT">FC_EXPORT!$J$5:$J$51</definedName>
    <definedName name="EIGHTEEN">FC_EXPORT!$T$5:$T$51</definedName>
    <definedName name="ELEVEN">FC_EXPORT!$M$5:$M$51</definedName>
    <definedName name="FA_Desc">AS10End!$E$831:$E$990</definedName>
    <definedName name="FIFTEEN">FC_EXPORT!$Q$5:$Q$51</definedName>
    <definedName name="FIVE">FC_EXPORT!$G$5:$G$51</definedName>
    <definedName name="FOUR">FC_EXPORT!$F$5:$F$51</definedName>
    <definedName name="FOURTEEN">FC_EXPORT!$P$5:$P$51</definedName>
    <definedName name="Func_Alloc">AS10End!$G$831:$AV$990</definedName>
    <definedName name="IMPORT">AS10End!$AZ$5:$BB$992</definedName>
    <definedName name="MISC1">AS10End!#REF!</definedName>
    <definedName name="NINE">FC_EXPORT!$K$5:$K$51</definedName>
    <definedName name="NINETEEN">FC_EXPORT!$U$5:$U$51</definedName>
    <definedName name="_xlnm.Print_Area" localSheetId="1">'2021 ROO Import'!$A$1:$S$969</definedName>
    <definedName name="_xlnm.Print_Area" localSheetId="0">AS10End!$A$1:$AV$987</definedName>
    <definedName name="_xlnm.Print_Titles" localSheetId="0">AS10End!$A:$E,AS10End!$1:$9</definedName>
    <definedName name="Row_Num">FC_EXPORT!$A$5:$A$55</definedName>
    <definedName name="SEVEN">FC_EXPORT!$I$5:$I$51</definedName>
    <definedName name="SEVNTEEN">FC_EXPORT!$S$5:$S$51</definedName>
    <definedName name="SIX">FC_EXPORT!$H$5:$H$51</definedName>
    <definedName name="T84f809">AS10End!$T$85</definedName>
    <definedName name="TARGET2">AS10End!#REF!</definedName>
    <definedName name="TBL1_Row_Num">FC_EXPORT!$A$5:$A$55</definedName>
    <definedName name="TBL2_Row_Num">FC_EXPORT!$B$5:$B$55</definedName>
    <definedName name="TBL3_Row_Num">FC_EXPORT!$C$5:$C$55</definedName>
    <definedName name="TEN">FC_EXPORT!$L$5:$L$51</definedName>
    <definedName name="THIRTEEN">FC_EXPORT!$O$5:$O$51</definedName>
    <definedName name="THIRTY">FC_EXPORT!$AF$5:$AF$51</definedName>
    <definedName name="THIRTY1">FC_EXPORT!$AG$5:$AG$51</definedName>
    <definedName name="THIRTY2">FC_EXPORT!$AH$5:$AH$51</definedName>
    <definedName name="THIRTY3">FC_EXPORT!$AI$5:$AI$51</definedName>
    <definedName name="TWELVE">FC_EXPORT!$N$5:$N$51</definedName>
    <definedName name="TWENTY">FC_EXPORT!$V$5:$V$51</definedName>
    <definedName name="TWENTY1">FC_EXPORT!$W$5:$W$51</definedName>
    <definedName name="TWENTY2">FC_EXPORT!$X$5:$X$51</definedName>
    <definedName name="TWENTY3">FC_EXPORT!$Y$5:$Y$51</definedName>
    <definedName name="TWENTY4">FC_EXPORT!$AA$5:$AA$51</definedName>
    <definedName name="TWENTY5">FC_EXPORT!$AB$5:$AB$51</definedName>
    <definedName name="TWENTY6">AS10End!#REF!</definedName>
    <definedName name="TWENTY7">AS10End!#REF!</definedName>
    <definedName name="TWENTY9">FC_EXPORT!$AE$5:$AE$51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11" i="2" l="1"/>
  <c r="U74" i="2" l="1"/>
  <c r="AX490" i="1"/>
  <c r="AX303" i="1"/>
  <c r="AX229" i="1"/>
  <c r="C889" i="1"/>
  <c r="C887" i="1"/>
  <c r="C746" i="1"/>
  <c r="B746" i="1"/>
  <c r="K59" i="2"/>
  <c r="K60" i="2"/>
  <c r="K61" i="2"/>
  <c r="K62" i="2"/>
  <c r="K64" i="2"/>
  <c r="K65" i="2"/>
  <c r="K66" i="2"/>
  <c r="K67" i="2"/>
  <c r="K69" i="2"/>
  <c r="K70" i="2"/>
  <c r="K71" i="2"/>
  <c r="J59" i="2"/>
  <c r="J61" i="2"/>
  <c r="J62" i="2"/>
  <c r="J64" i="2"/>
  <c r="J65" i="2"/>
  <c r="J66" i="2"/>
  <c r="J67" i="2"/>
  <c r="J69" i="2"/>
  <c r="J71" i="2"/>
  <c r="F2" i="2"/>
  <c r="F3" i="2" s="1"/>
  <c r="F4" i="2" s="1"/>
  <c r="F5" i="2" s="1"/>
  <c r="F6" i="2" s="1"/>
  <c r="F7" i="2" s="1"/>
  <c r="F8" i="2" s="1"/>
  <c r="F9" i="2" s="1"/>
  <c r="F10" i="2" s="1"/>
  <c r="F11" i="2" s="1"/>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 r="F56" i="2" s="1"/>
  <c r="F57" i="2" s="1"/>
  <c r="F58" i="2" s="1"/>
  <c r="F63" i="2" l="1"/>
  <c r="K58" i="2"/>
  <c r="F68" i="2" l="1"/>
  <c r="K63" i="2"/>
  <c r="J63" i="2"/>
  <c r="F72" i="2" l="1"/>
  <c r="K68" i="2"/>
  <c r="J68" i="2"/>
  <c r="F73" i="2" l="1"/>
  <c r="K72" i="2"/>
  <c r="J72" i="2"/>
  <c r="F74" i="2" l="1"/>
  <c r="K73" i="2"/>
  <c r="J73" i="2"/>
  <c r="F75" i="2" l="1"/>
  <c r="J74" i="2"/>
  <c r="K74" i="2"/>
  <c r="F76" i="2" l="1"/>
  <c r="K75" i="2"/>
  <c r="J75" i="2"/>
  <c r="F77" i="2" l="1"/>
  <c r="K76" i="2"/>
  <c r="J76" i="2"/>
  <c r="F78" i="2" l="1"/>
  <c r="K77" i="2"/>
  <c r="J77" i="2"/>
  <c r="F79" i="2" l="1"/>
  <c r="K78" i="2"/>
  <c r="J78" i="2"/>
  <c r="F80" i="2" l="1"/>
  <c r="K79" i="2"/>
  <c r="J79" i="2"/>
  <c r="F81" i="2" l="1"/>
  <c r="K80" i="2"/>
  <c r="J80" i="2"/>
  <c r="F82" i="2" l="1"/>
  <c r="K81" i="2"/>
  <c r="J81" i="2"/>
  <c r="F83" i="2" l="1"/>
  <c r="K82" i="2"/>
  <c r="J82" i="2"/>
  <c r="F84" i="2" l="1"/>
  <c r="K83" i="2"/>
  <c r="J83" i="2"/>
  <c r="F85" i="2" l="1"/>
  <c r="K84" i="2"/>
  <c r="J84" i="2"/>
  <c r="F86" i="2" l="1"/>
  <c r="K85" i="2"/>
  <c r="J85" i="2"/>
  <c r="F87" i="2" l="1"/>
  <c r="K86" i="2"/>
  <c r="J86" i="2"/>
  <c r="F88" i="2" l="1"/>
  <c r="K87" i="2"/>
  <c r="J87" i="2"/>
  <c r="F89" i="2" l="1"/>
  <c r="K88" i="2"/>
  <c r="J88" i="2"/>
  <c r="F90" i="2" l="1"/>
  <c r="K89" i="2"/>
  <c r="J89" i="2"/>
  <c r="AZ488" i="1"/>
  <c r="F91" i="2" l="1"/>
  <c r="K90" i="2"/>
  <c r="J90" i="2"/>
  <c r="F92" i="2" l="1"/>
  <c r="K91" i="2"/>
  <c r="J91" i="2"/>
  <c r="Q70" i="2"/>
  <c r="J70" i="2" s="1"/>
  <c r="Q65" i="2"/>
  <c r="Q60" i="2"/>
  <c r="J60" i="2" s="1"/>
  <c r="F93" i="2" l="1"/>
  <c r="K92" i="2"/>
  <c r="J92" i="2"/>
  <c r="J14" i="2"/>
  <c r="K14" i="2"/>
  <c r="J15" i="2"/>
  <c r="K15" i="2"/>
  <c r="J16" i="2"/>
  <c r="K16" i="2"/>
  <c r="J17" i="2"/>
  <c r="K17" i="2"/>
  <c r="J18" i="2"/>
  <c r="K18" i="2"/>
  <c r="J19" i="2"/>
  <c r="K19" i="2"/>
  <c r="J20" i="2"/>
  <c r="K20" i="2"/>
  <c r="J21" i="2"/>
  <c r="K21" i="2"/>
  <c r="J22" i="2"/>
  <c r="K22" i="2"/>
  <c r="J23" i="2"/>
  <c r="K23" i="2"/>
  <c r="J24" i="2"/>
  <c r="K24" i="2"/>
  <c r="J25" i="2"/>
  <c r="K25" i="2"/>
  <c r="J26" i="2"/>
  <c r="K26" i="2"/>
  <c r="J27" i="2"/>
  <c r="K27" i="2"/>
  <c r="J28" i="2"/>
  <c r="K28" i="2"/>
  <c r="J29" i="2"/>
  <c r="K29" i="2"/>
  <c r="J30" i="2"/>
  <c r="K30" i="2"/>
  <c r="J31" i="2"/>
  <c r="K31" i="2"/>
  <c r="J32" i="2"/>
  <c r="K32" i="2"/>
  <c r="J33" i="2"/>
  <c r="K33" i="2"/>
  <c r="J34" i="2"/>
  <c r="K34" i="2"/>
  <c r="J35" i="2"/>
  <c r="K35" i="2"/>
  <c r="J36" i="2"/>
  <c r="K36" i="2"/>
  <c r="J37" i="2"/>
  <c r="K37" i="2"/>
  <c r="J38" i="2"/>
  <c r="K38" i="2"/>
  <c r="J39" i="2"/>
  <c r="K39" i="2"/>
  <c r="J40" i="2"/>
  <c r="K40" i="2"/>
  <c r="J41" i="2"/>
  <c r="K41" i="2"/>
  <c r="J42" i="2"/>
  <c r="K42" i="2"/>
  <c r="J43" i="2"/>
  <c r="K43" i="2"/>
  <c r="J44" i="2"/>
  <c r="K44" i="2"/>
  <c r="J45" i="2"/>
  <c r="K45" i="2"/>
  <c r="J46" i="2"/>
  <c r="K46" i="2"/>
  <c r="J47" i="2"/>
  <c r="K47" i="2"/>
  <c r="J48" i="2"/>
  <c r="K48" i="2"/>
  <c r="J49" i="2"/>
  <c r="K49" i="2"/>
  <c r="J50" i="2"/>
  <c r="K50" i="2"/>
  <c r="J51" i="2"/>
  <c r="K51" i="2"/>
  <c r="J52" i="2"/>
  <c r="K52" i="2"/>
  <c r="J53" i="2"/>
  <c r="K53" i="2"/>
  <c r="J54" i="2"/>
  <c r="K54" i="2"/>
  <c r="J55" i="2"/>
  <c r="K55" i="2"/>
  <c r="J56" i="2"/>
  <c r="K56" i="2"/>
  <c r="J57" i="2"/>
  <c r="K57" i="2"/>
  <c r="J58" i="2"/>
  <c r="J13" i="2"/>
  <c r="K13" i="2"/>
  <c r="F94" i="2" l="1"/>
  <c r="K93" i="2"/>
  <c r="J93" i="2"/>
  <c r="A626" i="1"/>
  <c r="A627" i="1" s="1"/>
  <c r="A628" i="1" s="1"/>
  <c r="A629" i="1" s="1"/>
  <c r="A630" i="1" s="1"/>
  <c r="A631" i="1" s="1"/>
  <c r="A632" i="1" s="1"/>
  <c r="A633" i="1" s="1"/>
  <c r="A634" i="1" s="1"/>
  <c r="A635" i="1" s="1"/>
  <c r="BA601" i="1"/>
  <c r="AZ601" i="1" s="1"/>
  <c r="F601" i="1" s="1"/>
  <c r="BA589" i="1"/>
  <c r="AZ589" i="1" s="1"/>
  <c r="F589" i="1" s="1"/>
  <c r="BA547" i="1"/>
  <c r="AZ547" i="1" s="1"/>
  <c r="F547" i="1" s="1"/>
  <c r="C547" i="1"/>
  <c r="B547" i="1"/>
  <c r="F95" i="2" l="1"/>
  <c r="K94" i="2"/>
  <c r="J94" i="2"/>
  <c r="AO601" i="1"/>
  <c r="AH601" i="1"/>
  <c r="R601" i="1"/>
  <c r="AS601" i="1"/>
  <c r="AC601" i="1"/>
  <c r="M601" i="1"/>
  <c r="AR601" i="1"/>
  <c r="AB601" i="1"/>
  <c r="L601" i="1"/>
  <c r="T601" i="1"/>
  <c r="AQ601" i="1"/>
  <c r="AA601" i="1"/>
  <c r="K601" i="1"/>
  <c r="AI601" i="1"/>
  <c r="AP601" i="1"/>
  <c r="Z601" i="1"/>
  <c r="J601" i="1"/>
  <c r="AJ601" i="1"/>
  <c r="S601" i="1"/>
  <c r="AK601" i="1"/>
  <c r="U601" i="1"/>
  <c r="N601" i="1"/>
  <c r="V601" i="1"/>
  <c r="AD601" i="1"/>
  <c r="AL601" i="1"/>
  <c r="AT601" i="1"/>
  <c r="O601" i="1"/>
  <c r="W601" i="1"/>
  <c r="AE601" i="1"/>
  <c r="AM601" i="1"/>
  <c r="AU601" i="1"/>
  <c r="H601" i="1"/>
  <c r="P601" i="1"/>
  <c r="X601" i="1"/>
  <c r="AF601" i="1"/>
  <c r="AN601" i="1"/>
  <c r="AV601" i="1"/>
  <c r="I601" i="1"/>
  <c r="Q601" i="1"/>
  <c r="Y601" i="1"/>
  <c r="AG601" i="1"/>
  <c r="AO589" i="1"/>
  <c r="T589" i="1"/>
  <c r="R589" i="1"/>
  <c r="L589" i="1"/>
  <c r="AP589" i="1"/>
  <c r="K589" i="1"/>
  <c r="AJ589" i="1"/>
  <c r="J589" i="1"/>
  <c r="AH589" i="1"/>
  <c r="AB589" i="1"/>
  <c r="Z589" i="1"/>
  <c r="S589" i="1"/>
  <c r="AA589" i="1"/>
  <c r="AI589" i="1"/>
  <c r="AQ589" i="1"/>
  <c r="AR589" i="1"/>
  <c r="M589" i="1"/>
  <c r="U589" i="1"/>
  <c r="AC589" i="1"/>
  <c r="AK589" i="1"/>
  <c r="AS589" i="1"/>
  <c r="N589" i="1"/>
  <c r="V589" i="1"/>
  <c r="AD589" i="1"/>
  <c r="AL589" i="1"/>
  <c r="AT589" i="1"/>
  <c r="O589" i="1"/>
  <c r="W589" i="1"/>
  <c r="AE589" i="1"/>
  <c r="AM589" i="1"/>
  <c r="AU589" i="1"/>
  <c r="H589" i="1"/>
  <c r="P589" i="1"/>
  <c r="X589" i="1"/>
  <c r="AF589" i="1"/>
  <c r="AN589" i="1"/>
  <c r="AV589" i="1"/>
  <c r="I589" i="1"/>
  <c r="Q589" i="1"/>
  <c r="Y589" i="1"/>
  <c r="AG589" i="1"/>
  <c r="F96" i="2" l="1"/>
  <c r="K95" i="2"/>
  <c r="J95" i="2"/>
  <c r="AX444" i="1"/>
  <c r="BA443" i="1"/>
  <c r="AZ443" i="1" s="1"/>
  <c r="F443" i="1" s="1"/>
  <c r="F97" i="2" l="1"/>
  <c r="K96" i="2"/>
  <c r="J96" i="2"/>
  <c r="BA291" i="1"/>
  <c r="AZ291" i="1" s="1"/>
  <c r="BA292" i="1"/>
  <c r="AZ292" i="1" s="1"/>
  <c r="F292" i="1" s="1"/>
  <c r="BA293" i="1"/>
  <c r="AZ293" i="1" s="1"/>
  <c r="BA294" i="1"/>
  <c r="AZ294" i="1" s="1"/>
  <c r="BA284" i="1"/>
  <c r="AZ284" i="1" s="1"/>
  <c r="F284" i="1" s="1"/>
  <c r="F98" i="2" l="1"/>
  <c r="K97" i="2"/>
  <c r="J97" i="2"/>
  <c r="AO292" i="1"/>
  <c r="AP292" i="1"/>
  <c r="Q292" i="1"/>
  <c r="AK292" i="1"/>
  <c r="M292" i="1"/>
  <c r="AH292" i="1"/>
  <c r="Z292" i="1"/>
  <c r="Y292" i="1"/>
  <c r="U292" i="1"/>
  <c r="R292" i="1"/>
  <c r="S292" i="1"/>
  <c r="AA292" i="1"/>
  <c r="AI292" i="1"/>
  <c r="AQ292" i="1"/>
  <c r="T292" i="1"/>
  <c r="AB292" i="1"/>
  <c r="AJ292" i="1"/>
  <c r="AR292" i="1"/>
  <c r="N292" i="1"/>
  <c r="V292" i="1"/>
  <c r="AD292" i="1"/>
  <c r="AL292" i="1"/>
  <c r="AT292" i="1"/>
  <c r="O292" i="1"/>
  <c r="W292" i="1"/>
  <c r="AE292" i="1"/>
  <c r="AM292" i="1"/>
  <c r="AU292" i="1"/>
  <c r="AC292" i="1"/>
  <c r="AS292" i="1"/>
  <c r="P292" i="1"/>
  <c r="X292" i="1"/>
  <c r="AF292" i="1"/>
  <c r="AN292" i="1"/>
  <c r="AV292" i="1"/>
  <c r="AG292" i="1"/>
  <c r="AP284" i="1"/>
  <c r="AH284" i="1"/>
  <c r="Z284" i="1"/>
  <c r="R284" i="1"/>
  <c r="J284" i="1"/>
  <c r="AO284" i="1"/>
  <c r="AG284" i="1"/>
  <c r="Y284" i="1"/>
  <c r="I284" i="1"/>
  <c r="O284" i="1"/>
  <c r="AL284" i="1"/>
  <c r="AC284" i="1"/>
  <c r="AJ284" i="1"/>
  <c r="T284" i="1"/>
  <c r="AI284" i="1"/>
  <c r="Q284" i="1"/>
  <c r="AD284" i="1"/>
  <c r="K284" i="1"/>
  <c r="AV284" i="1"/>
  <c r="AN284" i="1"/>
  <c r="AF284" i="1"/>
  <c r="X284" i="1"/>
  <c r="P284" i="1"/>
  <c r="H284" i="1"/>
  <c r="AE284" i="1"/>
  <c r="N284" i="1"/>
  <c r="AS284" i="1"/>
  <c r="AB284" i="1"/>
  <c r="AQ284" i="1"/>
  <c r="AU284" i="1"/>
  <c r="AM284" i="1"/>
  <c r="W284" i="1"/>
  <c r="V284" i="1"/>
  <c r="AK284" i="1"/>
  <c r="AT284" i="1"/>
  <c r="U284" i="1"/>
  <c r="AR284" i="1"/>
  <c r="L284" i="1"/>
  <c r="AA284" i="1"/>
  <c r="M284" i="1"/>
  <c r="S284" i="1"/>
  <c r="BA250" i="1"/>
  <c r="AZ250" i="1" s="1"/>
  <c r="F250" i="1" s="1"/>
  <c r="BA245" i="1"/>
  <c r="AZ245" i="1" s="1"/>
  <c r="F245" i="1" s="1"/>
  <c r="BA246" i="1"/>
  <c r="AZ246" i="1" s="1"/>
  <c r="F246" i="1" s="1"/>
  <c r="BA247" i="1"/>
  <c r="AZ247" i="1" s="1"/>
  <c r="F247" i="1" s="1"/>
  <c r="AS247" i="1" s="1"/>
  <c r="BA248" i="1"/>
  <c r="AZ248" i="1" s="1"/>
  <c r="F248" i="1" s="1"/>
  <c r="F99" i="2" l="1"/>
  <c r="K98" i="2"/>
  <c r="J98" i="2"/>
  <c r="AO248" i="1"/>
  <c r="AA248" i="1"/>
  <c r="S248" i="1"/>
  <c r="AS248" i="1"/>
  <c r="Z248" i="1"/>
  <c r="AP248" i="1"/>
  <c r="AC248" i="1"/>
  <c r="AQ248" i="1"/>
  <c r="U248" i="1"/>
  <c r="AK248" i="1"/>
  <c r="R248" i="1"/>
  <c r="AI248" i="1"/>
  <c r="M248" i="1"/>
  <c r="AH248" i="1"/>
  <c r="K248" i="1"/>
  <c r="AO246" i="1"/>
  <c r="AC246" i="1"/>
  <c r="Z246" i="1"/>
  <c r="U246" i="1"/>
  <c r="M246" i="1"/>
  <c r="AA246" i="1"/>
  <c r="I246" i="1"/>
  <c r="AS246" i="1"/>
  <c r="AQ246" i="1"/>
  <c r="K246" i="1"/>
  <c r="AP246" i="1"/>
  <c r="S246" i="1"/>
  <c r="AK246" i="1"/>
  <c r="AI246" i="1"/>
  <c r="AH246" i="1"/>
  <c r="R246" i="1"/>
  <c r="AS245" i="1"/>
  <c r="N245" i="1"/>
  <c r="P245" i="1"/>
  <c r="X245" i="1"/>
  <c r="AF245" i="1"/>
  <c r="AN245" i="1"/>
  <c r="AV245" i="1"/>
  <c r="L246" i="1"/>
  <c r="T246" i="1"/>
  <c r="AB246" i="1"/>
  <c r="AJ246" i="1"/>
  <c r="AR246" i="1"/>
  <c r="P247" i="1"/>
  <c r="X247" i="1"/>
  <c r="AF247" i="1"/>
  <c r="AN247" i="1"/>
  <c r="AV247" i="1"/>
  <c r="L248" i="1"/>
  <c r="T248" i="1"/>
  <c r="AB248" i="1"/>
  <c r="AJ248" i="1"/>
  <c r="AR248" i="1"/>
  <c r="V245" i="1"/>
  <c r="AL245" i="1"/>
  <c r="O245" i="1"/>
  <c r="AE245" i="1"/>
  <c r="AU245" i="1"/>
  <c r="Y247" i="1"/>
  <c r="R245" i="1"/>
  <c r="Z245" i="1"/>
  <c r="AH245" i="1"/>
  <c r="AP245" i="1"/>
  <c r="N246" i="1"/>
  <c r="V246" i="1"/>
  <c r="AD246" i="1"/>
  <c r="AL246" i="1"/>
  <c r="AT246" i="1"/>
  <c r="R247" i="1"/>
  <c r="Z247" i="1"/>
  <c r="AH247" i="1"/>
  <c r="AP247" i="1"/>
  <c r="N248" i="1"/>
  <c r="V248" i="1"/>
  <c r="AD248" i="1"/>
  <c r="AL248" i="1"/>
  <c r="AT248" i="1"/>
  <c r="V247" i="1"/>
  <c r="AD247" i="1"/>
  <c r="AT247" i="1"/>
  <c r="W245" i="1"/>
  <c r="AM245" i="1"/>
  <c r="W247" i="1"/>
  <c r="AE247" i="1"/>
  <c r="AU247" i="1"/>
  <c r="Y245" i="1"/>
  <c r="I247" i="1"/>
  <c r="K245" i="1"/>
  <c r="S245" i="1"/>
  <c r="AA245" i="1"/>
  <c r="AI245" i="1"/>
  <c r="AQ245" i="1"/>
  <c r="O246" i="1"/>
  <c r="W246" i="1"/>
  <c r="AE246" i="1"/>
  <c r="AM246" i="1"/>
  <c r="AU246" i="1"/>
  <c r="K247" i="1"/>
  <c r="S247" i="1"/>
  <c r="AA247" i="1"/>
  <c r="AI247" i="1"/>
  <c r="AQ247" i="1"/>
  <c r="O248" i="1"/>
  <c r="W248" i="1"/>
  <c r="AE248" i="1"/>
  <c r="AM248" i="1"/>
  <c r="AU248" i="1"/>
  <c r="O247" i="1"/>
  <c r="AM247" i="1"/>
  <c r="L245" i="1"/>
  <c r="T245" i="1"/>
  <c r="AB245" i="1"/>
  <c r="AJ245" i="1"/>
  <c r="AR245" i="1"/>
  <c r="P246" i="1"/>
  <c r="X246" i="1"/>
  <c r="AF246" i="1"/>
  <c r="AN246" i="1"/>
  <c r="AV246" i="1"/>
  <c r="L247" i="1"/>
  <c r="T247" i="1"/>
  <c r="AB247" i="1"/>
  <c r="AJ247" i="1"/>
  <c r="AR247" i="1"/>
  <c r="P248" i="1"/>
  <c r="X248" i="1"/>
  <c r="AF248" i="1"/>
  <c r="AN248" i="1"/>
  <c r="AV248" i="1"/>
  <c r="AD245" i="1"/>
  <c r="AT245" i="1"/>
  <c r="N247" i="1"/>
  <c r="AL247" i="1"/>
  <c r="I245" i="1"/>
  <c r="Q245" i="1"/>
  <c r="AG245" i="1"/>
  <c r="AO245" i="1"/>
  <c r="Q247" i="1"/>
  <c r="AG247" i="1"/>
  <c r="AO247" i="1"/>
  <c r="M245" i="1"/>
  <c r="U245" i="1"/>
  <c r="AC245" i="1"/>
  <c r="AK245" i="1"/>
  <c r="Q246" i="1"/>
  <c r="Y246" i="1"/>
  <c r="AG246" i="1"/>
  <c r="M247" i="1"/>
  <c r="U247" i="1"/>
  <c r="AC247" i="1"/>
  <c r="AK247" i="1"/>
  <c r="I248" i="1"/>
  <c r="Q248" i="1"/>
  <c r="Y248" i="1"/>
  <c r="AG248" i="1"/>
  <c r="F100" i="2" l="1"/>
  <c r="K99" i="2"/>
  <c r="J99" i="2"/>
  <c r="AX121" i="1"/>
  <c r="E120" i="1"/>
  <c r="E547" i="1" s="1"/>
  <c r="BA119" i="1"/>
  <c r="AZ119" i="1" s="1"/>
  <c r="F119" i="1" s="1"/>
  <c r="BA120" i="1"/>
  <c r="AZ120" i="1" s="1"/>
  <c r="F120" i="1" s="1"/>
  <c r="F101" i="2" l="1"/>
  <c r="K100" i="2"/>
  <c r="J100" i="2"/>
  <c r="I547" i="1"/>
  <c r="Z547" i="1"/>
  <c r="AR547" i="1"/>
  <c r="AD547" i="1"/>
  <c r="AU547" i="1"/>
  <c r="AI547" i="1"/>
  <c r="AH547" i="1"/>
  <c r="M547" i="1"/>
  <c r="AL547" i="1"/>
  <c r="H547" i="1"/>
  <c r="AV547" i="1"/>
  <c r="Y547" i="1"/>
  <c r="AK547" i="1"/>
  <c r="AF547" i="1"/>
  <c r="T547" i="1"/>
  <c r="AN547" i="1"/>
  <c r="AG547" i="1"/>
  <c r="AP547" i="1"/>
  <c r="U547" i="1"/>
  <c r="AT547" i="1"/>
  <c r="P547" i="1"/>
  <c r="L547" i="1"/>
  <c r="O547" i="1"/>
  <c r="S547" i="1"/>
  <c r="AS547" i="1"/>
  <c r="W547" i="1"/>
  <c r="K547" i="1"/>
  <c r="AB547" i="1"/>
  <c r="N547" i="1"/>
  <c r="AE547" i="1"/>
  <c r="AO547" i="1"/>
  <c r="R547" i="1"/>
  <c r="AJ547" i="1"/>
  <c r="V547" i="1"/>
  <c r="AA547" i="1"/>
  <c r="AQ547" i="1"/>
  <c r="AC547" i="1"/>
  <c r="G547" i="1"/>
  <c r="X547" i="1"/>
  <c r="Q547" i="1"/>
  <c r="J547" i="1"/>
  <c r="AM547" i="1"/>
  <c r="AO120" i="1"/>
  <c r="AS120" i="1"/>
  <c r="Z120" i="1"/>
  <c r="AQ120" i="1"/>
  <c r="U120" i="1"/>
  <c r="M120" i="1"/>
  <c r="AP120" i="1"/>
  <c r="S120" i="1"/>
  <c r="AK120" i="1"/>
  <c r="R120" i="1"/>
  <c r="AH120" i="1"/>
  <c r="K120" i="1"/>
  <c r="AI120" i="1"/>
  <c r="AC120" i="1"/>
  <c r="J120" i="1"/>
  <c r="AA120" i="1"/>
  <c r="L120" i="1"/>
  <c r="T120" i="1"/>
  <c r="AB120" i="1"/>
  <c r="AJ120" i="1"/>
  <c r="AR120" i="1"/>
  <c r="V120" i="1"/>
  <c r="AD120" i="1"/>
  <c r="G120" i="1"/>
  <c r="O120" i="1"/>
  <c r="W120" i="1"/>
  <c r="AE120" i="1"/>
  <c r="AM120" i="1"/>
  <c r="AU120" i="1"/>
  <c r="N120" i="1"/>
  <c r="AL120" i="1"/>
  <c r="H120" i="1"/>
  <c r="P120" i="1"/>
  <c r="X120" i="1"/>
  <c r="AF120" i="1"/>
  <c r="AN120" i="1"/>
  <c r="AV120" i="1"/>
  <c r="AT120" i="1"/>
  <c r="I120" i="1"/>
  <c r="Q120" i="1"/>
  <c r="Y120" i="1"/>
  <c r="AG120" i="1"/>
  <c r="F102" i="2" l="1"/>
  <c r="K101" i="2"/>
  <c r="J101" i="2"/>
  <c r="AX547" i="1"/>
  <c r="AX120" i="1"/>
  <c r="BA23" i="1"/>
  <c r="AZ23" i="1" s="1"/>
  <c r="F23" i="1" s="1"/>
  <c r="F103" i="2" l="1"/>
  <c r="K102" i="2"/>
  <c r="J102" i="2"/>
  <c r="K2" i="2"/>
  <c r="J2" i="2"/>
  <c r="AV23" i="1"/>
  <c r="L23" i="1"/>
  <c r="I23" i="1"/>
  <c r="AO23" i="1"/>
  <c r="AG23" i="1"/>
  <c r="AB23" i="1"/>
  <c r="Y23" i="1"/>
  <c r="T23" i="1"/>
  <c r="Q23" i="1"/>
  <c r="J23" i="1"/>
  <c r="AI23" i="1"/>
  <c r="AR23" i="1"/>
  <c r="AM23" i="1"/>
  <c r="AN23" i="1"/>
  <c r="R23" i="1"/>
  <c r="AQ23" i="1"/>
  <c r="U23" i="1"/>
  <c r="AU23" i="1"/>
  <c r="P23" i="1"/>
  <c r="Z23" i="1"/>
  <c r="N23" i="1"/>
  <c r="AC23" i="1"/>
  <c r="M23" i="1"/>
  <c r="W23" i="1"/>
  <c r="AH23" i="1"/>
  <c r="V23" i="1"/>
  <c r="AS23" i="1"/>
  <c r="AK23" i="1"/>
  <c r="O23" i="1"/>
  <c r="AP23" i="1"/>
  <c r="AD23" i="1"/>
  <c r="G23" i="1"/>
  <c r="H23" i="1"/>
  <c r="X23" i="1"/>
  <c r="K23" i="1"/>
  <c r="AL23" i="1"/>
  <c r="S23" i="1"/>
  <c r="AT23" i="1"/>
  <c r="AA23" i="1"/>
  <c r="AJ23" i="1"/>
  <c r="AE23" i="1"/>
  <c r="AF23" i="1"/>
  <c r="J3" i="2"/>
  <c r="F104" i="2" l="1"/>
  <c r="K103" i="2"/>
  <c r="J103" i="2"/>
  <c r="AX23" i="1"/>
  <c r="J4" i="2"/>
  <c r="K3" i="2"/>
  <c r="F105" i="2" l="1"/>
  <c r="K104" i="2"/>
  <c r="J104" i="2"/>
  <c r="J5" i="2"/>
  <c r="K4" i="2"/>
  <c r="F106" i="2" l="1"/>
  <c r="K105" i="2"/>
  <c r="J105" i="2"/>
  <c r="J6" i="2"/>
  <c r="K5" i="2"/>
  <c r="F107" i="2" l="1"/>
  <c r="K106" i="2"/>
  <c r="J106" i="2"/>
  <c r="J7" i="2"/>
  <c r="K6" i="2"/>
  <c r="F108" i="2" l="1"/>
  <c r="K107" i="2"/>
  <c r="J107" i="2"/>
  <c r="J8" i="2"/>
  <c r="K7" i="2"/>
  <c r="F109" i="2" l="1"/>
  <c r="K108" i="2"/>
  <c r="J108" i="2"/>
  <c r="J9" i="2"/>
  <c r="K8" i="2"/>
  <c r="F110" i="2" l="1"/>
  <c r="K109" i="2"/>
  <c r="J109" i="2"/>
  <c r="J10" i="2"/>
  <c r="K9" i="2"/>
  <c r="F111" i="2" l="1"/>
  <c r="K110" i="2"/>
  <c r="J110" i="2"/>
  <c r="J11" i="2"/>
  <c r="K10" i="2"/>
  <c r="F112" i="2" l="1"/>
  <c r="K111" i="2"/>
  <c r="J111" i="2"/>
  <c r="J12" i="2"/>
  <c r="K11" i="2"/>
  <c r="F113" i="2" l="1"/>
  <c r="K112" i="2"/>
  <c r="J112" i="2"/>
  <c r="K12" i="2"/>
  <c r="F114" i="2" l="1"/>
  <c r="K113" i="2"/>
  <c r="J113" i="2"/>
  <c r="AQ7" i="1"/>
  <c r="M7" i="1"/>
  <c r="BA822" i="1"/>
  <c r="AZ822" i="1" s="1"/>
  <c r="F822" i="1" s="1"/>
  <c r="AW645" i="1"/>
  <c r="BA643" i="1"/>
  <c r="AZ643" i="1" s="1"/>
  <c r="F643" i="1" s="1"/>
  <c r="BA644" i="1"/>
  <c r="AZ644" i="1" s="1"/>
  <c r="F644" i="1" s="1"/>
  <c r="AM644" i="1" s="1"/>
  <c r="AW986" i="1"/>
  <c r="BA406" i="1"/>
  <c r="AZ406" i="1" s="1"/>
  <c r="F406" i="1" s="1"/>
  <c r="AD406" i="1" s="1"/>
  <c r="AW191" i="1"/>
  <c r="BA187" i="1"/>
  <c r="AZ187" i="1" s="1"/>
  <c r="F187" i="1" s="1"/>
  <c r="C22" i="4"/>
  <c r="C26" i="4"/>
  <c r="C21" i="4"/>
  <c r="C19" i="4"/>
  <c r="C18" i="4"/>
  <c r="C14" i="4"/>
  <c r="C10" i="4"/>
  <c r="C6" i="4"/>
  <c r="C20" i="4"/>
  <c r="BA405" i="1"/>
  <c r="AZ405" i="1" s="1"/>
  <c r="F405" i="1" s="1"/>
  <c r="AN405" i="1" s="1"/>
  <c r="BA407" i="1"/>
  <c r="AZ407" i="1" s="1"/>
  <c r="F407" i="1" s="1"/>
  <c r="BA374" i="1"/>
  <c r="AZ374" i="1" s="1"/>
  <c r="F374" i="1" s="1"/>
  <c r="AM374" i="1" s="1"/>
  <c r="BA375" i="1"/>
  <c r="AZ375" i="1" s="1"/>
  <c r="F375" i="1" s="1"/>
  <c r="AI375" i="1" s="1"/>
  <c r="BA376" i="1"/>
  <c r="AZ376" i="1" s="1"/>
  <c r="F376" i="1" s="1"/>
  <c r="AX339" i="1"/>
  <c r="AX343" i="1"/>
  <c r="AX342" i="1"/>
  <c r="BA342" i="1"/>
  <c r="AZ342" i="1" s="1"/>
  <c r="F342" i="1" s="1"/>
  <c r="BA340" i="1"/>
  <c r="AZ340" i="1" s="1"/>
  <c r="F340" i="1" s="1"/>
  <c r="R340" i="1" s="1"/>
  <c r="BA341" i="1"/>
  <c r="AZ341" i="1" s="1"/>
  <c r="F341" i="1" s="1"/>
  <c r="AA341" i="1" s="1"/>
  <c r="AW2" i="1"/>
  <c r="A2" i="1"/>
  <c r="A3" i="1" s="1"/>
  <c r="A4" i="1" s="1"/>
  <c r="A5" i="1" s="1"/>
  <c r="A6" i="1" s="1"/>
  <c r="A7" i="1" s="1"/>
  <c r="A8" i="1" s="1"/>
  <c r="A9" i="1" s="1"/>
  <c r="A10" i="1" s="1"/>
  <c r="A11" i="1" s="1"/>
  <c r="A12" i="1" s="1"/>
  <c r="A13" i="1" s="1"/>
  <c r="A14" i="1" s="1"/>
  <c r="A15" i="1" s="1"/>
  <c r="A16" i="1" s="1"/>
  <c r="A17" i="1" s="1"/>
  <c r="A18" i="1" s="1"/>
  <c r="A19" i="1" s="1"/>
  <c r="A20" i="1" s="1"/>
  <c r="A21" i="1" s="1"/>
  <c r="BA62" i="1"/>
  <c r="AZ62" i="1" s="1"/>
  <c r="F62" i="1" s="1"/>
  <c r="BA56" i="1"/>
  <c r="AZ56" i="1" s="1"/>
  <c r="F56" i="1" s="1"/>
  <c r="AI56" i="1" s="1"/>
  <c r="BA51" i="1"/>
  <c r="AZ51" i="1" s="1"/>
  <c r="F51" i="1" s="1"/>
  <c r="AL51" i="1" s="1"/>
  <c r="BA46" i="1"/>
  <c r="AZ46" i="1" s="1"/>
  <c r="F46" i="1" s="1"/>
  <c r="BA40" i="1"/>
  <c r="AZ40" i="1" s="1"/>
  <c r="F40" i="1" s="1"/>
  <c r="R40" i="1" s="1"/>
  <c r="BA35" i="1"/>
  <c r="AZ35" i="1" s="1"/>
  <c r="F35" i="1" s="1"/>
  <c r="AE35" i="1" s="1"/>
  <c r="BA20" i="1"/>
  <c r="AZ20" i="1" s="1"/>
  <c r="F20" i="1" s="1"/>
  <c r="Z20" i="1" s="1"/>
  <c r="BA21" i="1"/>
  <c r="AZ21" i="1" s="1"/>
  <c r="F21" i="1" s="1"/>
  <c r="AI21" i="1" s="1"/>
  <c r="BA22" i="1"/>
  <c r="AZ22" i="1" s="1"/>
  <c r="F22" i="1" s="1"/>
  <c r="AS22" i="1" s="1"/>
  <c r="BA29" i="1"/>
  <c r="AZ29" i="1" s="1"/>
  <c r="F29" i="1" s="1"/>
  <c r="AT29" i="1" s="1"/>
  <c r="BA30" i="1"/>
  <c r="AZ30" i="1" s="1"/>
  <c r="F30" i="1" s="1"/>
  <c r="AT30" i="1" s="1"/>
  <c r="BA34" i="1"/>
  <c r="AZ34" i="1" s="1"/>
  <c r="F34" i="1" s="1"/>
  <c r="AO34" i="1" s="1"/>
  <c r="BA36" i="1"/>
  <c r="AZ36" i="1" s="1"/>
  <c r="F36" i="1" s="1"/>
  <c r="T36" i="1" s="1"/>
  <c r="BA41" i="1"/>
  <c r="AZ41" i="1" s="1"/>
  <c r="F41" i="1" s="1"/>
  <c r="V41" i="1" s="1"/>
  <c r="BA47" i="1"/>
  <c r="AZ47" i="1" s="1"/>
  <c r="F47" i="1" s="1"/>
  <c r="AT47" i="1" s="1"/>
  <c r="BA52" i="1"/>
  <c r="AZ52" i="1" s="1"/>
  <c r="F52" i="1" s="1"/>
  <c r="R52" i="1" s="1"/>
  <c r="BA57" i="1"/>
  <c r="AZ57" i="1" s="1"/>
  <c r="F57" i="1" s="1"/>
  <c r="AJ57" i="1" s="1"/>
  <c r="BA63" i="1"/>
  <c r="AZ63" i="1" s="1"/>
  <c r="F63" i="1" s="1"/>
  <c r="S63" i="1" s="1"/>
  <c r="BA70" i="1"/>
  <c r="AZ70" i="1" s="1"/>
  <c r="F70" i="1" s="1"/>
  <c r="BA75" i="1"/>
  <c r="AZ75" i="1" s="1"/>
  <c r="F75" i="1" s="1"/>
  <c r="BA80" i="1"/>
  <c r="AZ80" i="1" s="1"/>
  <c r="F80" i="1" s="1"/>
  <c r="BA85" i="1"/>
  <c r="AZ85" i="1" s="1"/>
  <c r="F85" i="1" s="1"/>
  <c r="BA86" i="1"/>
  <c r="AZ86" i="1" s="1"/>
  <c r="F86" i="1" s="1"/>
  <c r="BA87" i="1"/>
  <c r="AZ87" i="1" s="1"/>
  <c r="F87" i="1" s="1"/>
  <c r="BA88" i="1"/>
  <c r="AZ88" i="1" s="1"/>
  <c r="F88" i="1" s="1"/>
  <c r="BA89" i="1"/>
  <c r="AZ89" i="1" s="1"/>
  <c r="F89" i="1" s="1"/>
  <c r="BA90" i="1"/>
  <c r="AZ90" i="1" s="1"/>
  <c r="F90" i="1" s="1"/>
  <c r="K90" i="1" s="1"/>
  <c r="BA91" i="1"/>
  <c r="AZ91" i="1" s="1"/>
  <c r="F91" i="1" s="1"/>
  <c r="AU91" i="1" s="1"/>
  <c r="BA92" i="1"/>
  <c r="AZ92" i="1" s="1"/>
  <c r="F92" i="1" s="1"/>
  <c r="BA93" i="1"/>
  <c r="AZ93" i="1" s="1"/>
  <c r="F93" i="1" s="1"/>
  <c r="BA99" i="1"/>
  <c r="AZ99" i="1" s="1"/>
  <c r="F99" i="1" s="1"/>
  <c r="BA100" i="1"/>
  <c r="AZ100" i="1" s="1"/>
  <c r="F100" i="1" s="1"/>
  <c r="BA101" i="1"/>
  <c r="AZ101" i="1" s="1"/>
  <c r="F101" i="1" s="1"/>
  <c r="BA102" i="1"/>
  <c r="AZ102" i="1" s="1"/>
  <c r="F102" i="1" s="1"/>
  <c r="BA103" i="1"/>
  <c r="AZ103" i="1" s="1"/>
  <c r="F103" i="1" s="1"/>
  <c r="BA104" i="1"/>
  <c r="AZ104" i="1" s="1"/>
  <c r="F104" i="1" s="1"/>
  <c r="BA105" i="1"/>
  <c r="AZ105" i="1" s="1"/>
  <c r="F105" i="1" s="1"/>
  <c r="BA106" i="1"/>
  <c r="AZ106" i="1" s="1"/>
  <c r="F106" i="1" s="1"/>
  <c r="BA107" i="1"/>
  <c r="AZ107" i="1" s="1"/>
  <c r="F107" i="1" s="1"/>
  <c r="BA108" i="1"/>
  <c r="AZ108" i="1" s="1"/>
  <c r="F108" i="1" s="1"/>
  <c r="BA13" i="1"/>
  <c r="AZ13" i="1" s="1"/>
  <c r="F13" i="1" s="1"/>
  <c r="BA14" i="1"/>
  <c r="AZ14" i="1" s="1"/>
  <c r="F14" i="1" s="1"/>
  <c r="BA15" i="1"/>
  <c r="AZ15" i="1" s="1"/>
  <c r="F15" i="1" s="1"/>
  <c r="BA117" i="1"/>
  <c r="AZ117" i="1" s="1"/>
  <c r="F117" i="1" s="1"/>
  <c r="BA118" i="1"/>
  <c r="AZ118" i="1" s="1"/>
  <c r="F118" i="1" s="1"/>
  <c r="BA134" i="1"/>
  <c r="AZ134" i="1" s="1"/>
  <c r="F134" i="1" s="1"/>
  <c r="BA135" i="1"/>
  <c r="AZ135" i="1" s="1"/>
  <c r="F135" i="1" s="1"/>
  <c r="BA136" i="1"/>
  <c r="AZ136" i="1" s="1"/>
  <c r="F136" i="1" s="1"/>
  <c r="BA137" i="1"/>
  <c r="AZ137" i="1" s="1"/>
  <c r="F137" i="1" s="1"/>
  <c r="BA138" i="1"/>
  <c r="AZ138" i="1" s="1"/>
  <c r="F138" i="1" s="1"/>
  <c r="BA139" i="1"/>
  <c r="AZ139" i="1" s="1"/>
  <c r="F139" i="1" s="1"/>
  <c r="BA140" i="1"/>
  <c r="AZ140" i="1" s="1"/>
  <c r="F140" i="1" s="1"/>
  <c r="BA141" i="1"/>
  <c r="AZ141" i="1" s="1"/>
  <c r="F141" i="1" s="1"/>
  <c r="BA142" i="1"/>
  <c r="AZ142" i="1" s="1"/>
  <c r="F142" i="1" s="1"/>
  <c r="BA143" i="1"/>
  <c r="AZ143" i="1" s="1"/>
  <c r="F143" i="1" s="1"/>
  <c r="BA144" i="1"/>
  <c r="AZ144" i="1" s="1"/>
  <c r="F144" i="1" s="1"/>
  <c r="AR144" i="1" s="1"/>
  <c r="BA145" i="1"/>
  <c r="AZ145" i="1" s="1"/>
  <c r="F145" i="1" s="1"/>
  <c r="BA151" i="1"/>
  <c r="AZ151" i="1" s="1"/>
  <c r="F151" i="1" s="1"/>
  <c r="BA152" i="1"/>
  <c r="AZ152" i="1" s="1"/>
  <c r="F152" i="1" s="1"/>
  <c r="BA153" i="1"/>
  <c r="AZ153" i="1" s="1"/>
  <c r="F153" i="1" s="1"/>
  <c r="BA154" i="1"/>
  <c r="AZ154" i="1" s="1"/>
  <c r="F154" i="1" s="1"/>
  <c r="BA155" i="1"/>
  <c r="AZ155" i="1" s="1"/>
  <c r="F155" i="1" s="1"/>
  <c r="BA156" i="1"/>
  <c r="AZ156" i="1" s="1"/>
  <c r="F156" i="1" s="1"/>
  <c r="BA157" i="1"/>
  <c r="AZ157" i="1" s="1"/>
  <c r="F157" i="1" s="1"/>
  <c r="BA158" i="1"/>
  <c r="AZ158" i="1" s="1"/>
  <c r="F158" i="1" s="1"/>
  <c r="BA159" i="1"/>
  <c r="AZ159" i="1" s="1"/>
  <c r="F159" i="1" s="1"/>
  <c r="BA160" i="1"/>
  <c r="AZ160" i="1" s="1"/>
  <c r="F160" i="1" s="1"/>
  <c r="BA163" i="1"/>
  <c r="AZ163" i="1" s="1"/>
  <c r="F163" i="1" s="1"/>
  <c r="BA168" i="1"/>
  <c r="AZ168" i="1" s="1"/>
  <c r="F168" i="1" s="1"/>
  <c r="BA169" i="1"/>
  <c r="AZ169" i="1" s="1"/>
  <c r="F169" i="1" s="1"/>
  <c r="BA181" i="1"/>
  <c r="AZ181" i="1" s="1"/>
  <c r="F181" i="1" s="1"/>
  <c r="BA182" i="1"/>
  <c r="AZ182" i="1" s="1"/>
  <c r="F182" i="1" s="1"/>
  <c r="F925" i="1"/>
  <c r="J926" i="1" s="1"/>
  <c r="BA186" i="1"/>
  <c r="AZ186" i="1" s="1"/>
  <c r="F186" i="1" s="1"/>
  <c r="BA188" i="1"/>
  <c r="AZ188" i="1" s="1"/>
  <c r="F188" i="1" s="1"/>
  <c r="BA189" i="1"/>
  <c r="AZ189" i="1" s="1"/>
  <c r="F189" i="1" s="1"/>
  <c r="BA190" i="1"/>
  <c r="AZ190" i="1" s="1"/>
  <c r="F190" i="1" s="1"/>
  <c r="BA71" i="1"/>
  <c r="AZ71" i="1" s="1"/>
  <c r="F71" i="1" s="1"/>
  <c r="BA76" i="1"/>
  <c r="AZ76" i="1" s="1"/>
  <c r="F76" i="1" s="1"/>
  <c r="AG76" i="1" s="1"/>
  <c r="BA81" i="1"/>
  <c r="AZ81" i="1" s="1"/>
  <c r="F81" i="1" s="1"/>
  <c r="AH81" i="1" s="1"/>
  <c r="BA231" i="1"/>
  <c r="AZ231" i="1" s="1"/>
  <c r="F231" i="1" s="1"/>
  <c r="N59" i="3" s="1"/>
  <c r="BA196" i="1"/>
  <c r="AZ196" i="1" s="1"/>
  <c r="F196" i="1" s="1"/>
  <c r="AJ196" i="1" s="1"/>
  <c r="BA198" i="1"/>
  <c r="AZ198" i="1" s="1"/>
  <c r="F198" i="1" s="1"/>
  <c r="BA199" i="1"/>
  <c r="AZ199" i="1" s="1"/>
  <c r="F199" i="1" s="1"/>
  <c r="BA200" i="1"/>
  <c r="AZ200" i="1" s="1"/>
  <c r="F200" i="1" s="1"/>
  <c r="BA201" i="1"/>
  <c r="AZ201" i="1" s="1"/>
  <c r="F201" i="1" s="1"/>
  <c r="BA668" i="1"/>
  <c r="AZ668" i="1" s="1"/>
  <c r="F668" i="1" s="1"/>
  <c r="BA670" i="1"/>
  <c r="AZ670" i="1" s="1"/>
  <c r="F670" i="1" s="1"/>
  <c r="BA671" i="1"/>
  <c r="AZ671" i="1" s="1"/>
  <c r="F671" i="1" s="1"/>
  <c r="BA674" i="1"/>
  <c r="AZ674" i="1" s="1"/>
  <c r="F674" i="1" s="1"/>
  <c r="BA675" i="1"/>
  <c r="AZ675" i="1" s="1"/>
  <c r="F675" i="1" s="1"/>
  <c r="BA677" i="1"/>
  <c r="AZ677" i="1" s="1"/>
  <c r="F677" i="1" s="1"/>
  <c r="BA678" i="1"/>
  <c r="AZ678" i="1" s="1"/>
  <c r="F678" i="1" s="1"/>
  <c r="BA667" i="1"/>
  <c r="AZ667" i="1" s="1"/>
  <c r="F667" i="1" s="1"/>
  <c r="BA683" i="1"/>
  <c r="AZ683" i="1" s="1"/>
  <c r="F683" i="1" s="1"/>
  <c r="BA685" i="1"/>
  <c r="AZ685" i="1" s="1"/>
  <c r="F685" i="1" s="1"/>
  <c r="BA686" i="1"/>
  <c r="AZ686" i="1" s="1"/>
  <c r="F686" i="1" s="1"/>
  <c r="BA689" i="1"/>
  <c r="AZ689" i="1" s="1"/>
  <c r="F689" i="1" s="1"/>
  <c r="BA690" i="1"/>
  <c r="AZ690" i="1" s="1"/>
  <c r="F690" i="1" s="1"/>
  <c r="BA692" i="1"/>
  <c r="AZ692" i="1" s="1"/>
  <c r="F692" i="1" s="1"/>
  <c r="BA682" i="1"/>
  <c r="AZ682" i="1" s="1"/>
  <c r="F682" i="1" s="1"/>
  <c r="BA698" i="1"/>
  <c r="AZ698" i="1" s="1"/>
  <c r="F698" i="1" s="1"/>
  <c r="BA699" i="1"/>
  <c r="AZ699" i="1" s="1"/>
  <c r="F699" i="1" s="1"/>
  <c r="BA700" i="1"/>
  <c r="AZ700" i="1" s="1"/>
  <c r="F700" i="1" s="1"/>
  <c r="BA701" i="1"/>
  <c r="AZ701" i="1" s="1"/>
  <c r="F701" i="1" s="1"/>
  <c r="BA702" i="1"/>
  <c r="AZ702" i="1" s="1"/>
  <c r="F702" i="1" s="1"/>
  <c r="BA697" i="1"/>
  <c r="AZ697" i="1" s="1"/>
  <c r="F697" i="1" s="1"/>
  <c r="BA705" i="1"/>
  <c r="AZ705" i="1" s="1"/>
  <c r="F705" i="1" s="1"/>
  <c r="BA706" i="1"/>
  <c r="AZ706" i="1" s="1"/>
  <c r="F706" i="1" s="1"/>
  <c r="BA707" i="1"/>
  <c r="AZ707" i="1" s="1"/>
  <c r="F707" i="1" s="1"/>
  <c r="BA708" i="1"/>
  <c r="AZ708" i="1" s="1"/>
  <c r="F708" i="1" s="1"/>
  <c r="BA704" i="1"/>
  <c r="AZ704" i="1" s="1"/>
  <c r="F704" i="1" s="1"/>
  <c r="BA715" i="1"/>
  <c r="AZ715" i="1" s="1"/>
  <c r="F715" i="1" s="1"/>
  <c r="BA716" i="1"/>
  <c r="AZ716" i="1" s="1"/>
  <c r="F716" i="1" s="1"/>
  <c r="BA717" i="1"/>
  <c r="AZ717" i="1" s="1"/>
  <c r="F717" i="1" s="1"/>
  <c r="BA714" i="1"/>
  <c r="AZ714" i="1" s="1"/>
  <c r="F714" i="1" s="1"/>
  <c r="BA721" i="1"/>
  <c r="AZ721" i="1" s="1"/>
  <c r="F721" i="1" s="1"/>
  <c r="BA722" i="1"/>
  <c r="AZ722" i="1" s="1"/>
  <c r="F722" i="1" s="1"/>
  <c r="BA723" i="1"/>
  <c r="AZ723" i="1" s="1"/>
  <c r="F723" i="1" s="1"/>
  <c r="BA720" i="1"/>
  <c r="AZ720" i="1" s="1"/>
  <c r="F720" i="1" s="1"/>
  <c r="BA727" i="1"/>
  <c r="AZ727" i="1" s="1"/>
  <c r="F727" i="1" s="1"/>
  <c r="L727" i="1" s="1"/>
  <c r="BA728" i="1"/>
  <c r="AZ728" i="1" s="1"/>
  <c r="F728" i="1" s="1"/>
  <c r="BA735" i="1"/>
  <c r="AZ735" i="1" s="1"/>
  <c r="F735" i="1" s="1"/>
  <c r="BA736" i="1"/>
  <c r="AZ736" i="1" s="1"/>
  <c r="F736" i="1" s="1"/>
  <c r="BA737" i="1"/>
  <c r="AZ737" i="1" s="1"/>
  <c r="F737" i="1" s="1"/>
  <c r="BA738" i="1"/>
  <c r="AZ738" i="1" s="1"/>
  <c r="F738" i="1" s="1"/>
  <c r="M738" i="1" s="1"/>
  <c r="BA739" i="1"/>
  <c r="AZ739" i="1" s="1"/>
  <c r="F739" i="1" s="1"/>
  <c r="BA740" i="1"/>
  <c r="AZ740" i="1" s="1"/>
  <c r="F740" i="1" s="1"/>
  <c r="BA734" i="1"/>
  <c r="AZ734" i="1" s="1"/>
  <c r="F734" i="1" s="1"/>
  <c r="BA743" i="1"/>
  <c r="AZ743" i="1" s="1"/>
  <c r="F743" i="1" s="1"/>
  <c r="BA744" i="1"/>
  <c r="AZ744" i="1" s="1"/>
  <c r="F744" i="1" s="1"/>
  <c r="BA745" i="1"/>
  <c r="AZ745" i="1" s="1"/>
  <c r="F745" i="1" s="1"/>
  <c r="BA746" i="1"/>
  <c r="AZ746" i="1" s="1"/>
  <c r="F746" i="1" s="1"/>
  <c r="BA742" i="1"/>
  <c r="AZ742" i="1" s="1"/>
  <c r="F742" i="1" s="1"/>
  <c r="BA753" i="1"/>
  <c r="AZ753" i="1" s="1"/>
  <c r="F753" i="1" s="1"/>
  <c r="BA754" i="1"/>
  <c r="AZ754" i="1" s="1"/>
  <c r="F754" i="1" s="1"/>
  <c r="BA755" i="1"/>
  <c r="AZ755" i="1" s="1"/>
  <c r="F755" i="1" s="1"/>
  <c r="BA756" i="1"/>
  <c r="AZ756" i="1" s="1"/>
  <c r="F756" i="1" s="1"/>
  <c r="BA757" i="1"/>
  <c r="AZ757" i="1" s="1"/>
  <c r="F757" i="1" s="1"/>
  <c r="AO757" i="1" s="1"/>
  <c r="BA758" i="1"/>
  <c r="AZ758" i="1" s="1"/>
  <c r="F758" i="1" s="1"/>
  <c r="AB758" i="1" s="1"/>
  <c r="BA759" i="1"/>
  <c r="AZ759" i="1" s="1"/>
  <c r="F759" i="1" s="1"/>
  <c r="AL759" i="1" s="1"/>
  <c r="BA760" i="1"/>
  <c r="AZ760" i="1" s="1"/>
  <c r="F760" i="1" s="1"/>
  <c r="BA761" i="1"/>
  <c r="AZ761" i="1" s="1"/>
  <c r="F761" i="1" s="1"/>
  <c r="BA752" i="1"/>
  <c r="AZ752" i="1" s="1"/>
  <c r="F752" i="1" s="1"/>
  <c r="BA765" i="1"/>
  <c r="AZ765" i="1" s="1"/>
  <c r="F765" i="1" s="1"/>
  <c r="BA766" i="1"/>
  <c r="AZ766" i="1" s="1"/>
  <c r="F766" i="1" s="1"/>
  <c r="BA767" i="1"/>
  <c r="AZ767" i="1" s="1"/>
  <c r="F767" i="1" s="1"/>
  <c r="BA768" i="1"/>
  <c r="AZ768" i="1" s="1"/>
  <c r="F768" i="1" s="1"/>
  <c r="BA769" i="1"/>
  <c r="AZ769" i="1" s="1"/>
  <c r="F769" i="1" s="1"/>
  <c r="BA770" i="1"/>
  <c r="AZ770" i="1" s="1"/>
  <c r="F770" i="1" s="1"/>
  <c r="AM770" i="1" s="1"/>
  <c r="BA771" i="1"/>
  <c r="AZ771" i="1" s="1"/>
  <c r="F771" i="1" s="1"/>
  <c r="AE771" i="1" s="1"/>
  <c r="BA772" i="1"/>
  <c r="AZ772" i="1" s="1"/>
  <c r="F772" i="1" s="1"/>
  <c r="BA764" i="1"/>
  <c r="AZ764" i="1" s="1"/>
  <c r="F764" i="1" s="1"/>
  <c r="BA778" i="1"/>
  <c r="AZ778" i="1" s="1"/>
  <c r="F778" i="1" s="1"/>
  <c r="BA779" i="1"/>
  <c r="AZ779" i="1" s="1"/>
  <c r="F779" i="1" s="1"/>
  <c r="U779" i="1" s="1"/>
  <c r="J780" i="1"/>
  <c r="AI780" i="1"/>
  <c r="AJ780" i="1"/>
  <c r="AK780" i="1"/>
  <c r="BA777" i="1"/>
  <c r="AZ777" i="1" s="1"/>
  <c r="F777" i="1" s="1"/>
  <c r="F488" i="1"/>
  <c r="BA490" i="1"/>
  <c r="AZ490" i="1" s="1"/>
  <c r="AZ489" i="1" s="1"/>
  <c r="F489" i="1" s="1"/>
  <c r="BA786" i="1"/>
  <c r="AZ786" i="1" s="1"/>
  <c r="F786" i="1" s="1"/>
  <c r="BA787" i="1"/>
  <c r="AZ787" i="1" s="1"/>
  <c r="F787" i="1" s="1"/>
  <c r="BA788" i="1"/>
  <c r="AZ788" i="1" s="1"/>
  <c r="F788" i="1" s="1"/>
  <c r="BA785" i="1"/>
  <c r="AZ785" i="1" s="1"/>
  <c r="F785" i="1" s="1"/>
  <c r="G780" i="1"/>
  <c r="H780" i="1"/>
  <c r="I780" i="1"/>
  <c r="K780" i="1"/>
  <c r="L780" i="1"/>
  <c r="M780" i="1"/>
  <c r="N780" i="1"/>
  <c r="O780" i="1"/>
  <c r="P780" i="1"/>
  <c r="Q780" i="1"/>
  <c r="R780" i="1"/>
  <c r="S780" i="1"/>
  <c r="T780" i="1"/>
  <c r="U780" i="1"/>
  <c r="V780" i="1"/>
  <c r="W780" i="1"/>
  <c r="X780" i="1"/>
  <c r="Y780" i="1"/>
  <c r="Z780" i="1"/>
  <c r="AA780" i="1"/>
  <c r="AB780" i="1"/>
  <c r="AC780" i="1"/>
  <c r="AD780" i="1"/>
  <c r="AE780" i="1"/>
  <c r="AF780" i="1"/>
  <c r="AG780" i="1"/>
  <c r="AH780" i="1"/>
  <c r="AL780" i="1"/>
  <c r="AM780" i="1"/>
  <c r="AN780" i="1"/>
  <c r="AO780" i="1"/>
  <c r="AP780" i="1"/>
  <c r="AQ780" i="1"/>
  <c r="AR780" i="1"/>
  <c r="AS780" i="1"/>
  <c r="AT780" i="1"/>
  <c r="AU780" i="1"/>
  <c r="AV780" i="1"/>
  <c r="BA676" i="1"/>
  <c r="AZ676" i="1" s="1"/>
  <c r="F676" i="1" s="1"/>
  <c r="BA726" i="1"/>
  <c r="AZ726" i="1" s="1"/>
  <c r="F726" i="1" s="1"/>
  <c r="BA204" i="1"/>
  <c r="AZ204" i="1" s="1"/>
  <c r="F204" i="1" s="1"/>
  <c r="BA205" i="1"/>
  <c r="AZ205" i="1" s="1"/>
  <c r="F205" i="1" s="1"/>
  <c r="BA206" i="1"/>
  <c r="AZ206" i="1" s="1"/>
  <c r="F206" i="1" s="1"/>
  <c r="BA207" i="1"/>
  <c r="AZ207" i="1" s="1"/>
  <c r="F207" i="1" s="1"/>
  <c r="BA208" i="1"/>
  <c r="AZ208" i="1" s="1"/>
  <c r="F208" i="1" s="1"/>
  <c r="BA209" i="1"/>
  <c r="AZ209" i="1" s="1"/>
  <c r="F209" i="1" s="1"/>
  <c r="BA306" i="1"/>
  <c r="AZ306" i="1" s="1"/>
  <c r="F306" i="1" s="1"/>
  <c r="AH306" i="1" s="1"/>
  <c r="BA307" i="1"/>
  <c r="AZ307" i="1" s="1"/>
  <c r="F307" i="1" s="1"/>
  <c r="I307" i="1" s="1"/>
  <c r="BA310" i="1"/>
  <c r="AZ310" i="1" s="1"/>
  <c r="F310" i="1" s="1"/>
  <c r="Y310" i="1" s="1"/>
  <c r="BA311" i="1"/>
  <c r="AZ311" i="1" s="1"/>
  <c r="F311" i="1" s="1"/>
  <c r="M311" i="1" s="1"/>
  <c r="BA314" i="1"/>
  <c r="AZ314" i="1" s="1"/>
  <c r="F314" i="1" s="1"/>
  <c r="AF314" i="1" s="1"/>
  <c r="BA315" i="1"/>
  <c r="AZ315" i="1" s="1"/>
  <c r="F315" i="1" s="1"/>
  <c r="BA317" i="1"/>
  <c r="AZ317" i="1" s="1"/>
  <c r="F317" i="1" s="1"/>
  <c r="BA318" i="1"/>
  <c r="AZ318" i="1" s="1"/>
  <c r="F318" i="1" s="1"/>
  <c r="BA322" i="1"/>
  <c r="AZ322" i="1" s="1"/>
  <c r="F322" i="1" s="1"/>
  <c r="BA323" i="1"/>
  <c r="AZ323" i="1" s="1"/>
  <c r="F323" i="1" s="1"/>
  <c r="Q323" i="1" s="1"/>
  <c r="BA325" i="1"/>
  <c r="AZ325" i="1" s="1"/>
  <c r="F325" i="1" s="1"/>
  <c r="BA326" i="1"/>
  <c r="AZ326" i="1" s="1"/>
  <c r="F326" i="1" s="1"/>
  <c r="J326" i="1" s="1"/>
  <c r="BA329" i="1"/>
  <c r="AZ329" i="1" s="1"/>
  <c r="F329" i="1" s="1"/>
  <c r="BA330" i="1"/>
  <c r="AZ330" i="1" s="1"/>
  <c r="F330" i="1" s="1"/>
  <c r="BA332" i="1"/>
  <c r="AZ332" i="1" s="1"/>
  <c r="F332" i="1" s="1"/>
  <c r="H332" i="1" s="1"/>
  <c r="BA338" i="1"/>
  <c r="AZ338" i="1" s="1"/>
  <c r="F338" i="1" s="1"/>
  <c r="BA339" i="1"/>
  <c r="AZ339" i="1" s="1"/>
  <c r="BA344" i="1"/>
  <c r="AZ344" i="1" s="1"/>
  <c r="F344" i="1" s="1"/>
  <c r="BA346" i="1"/>
  <c r="AZ346" i="1" s="1"/>
  <c r="F346" i="1" s="1"/>
  <c r="BA347" i="1"/>
  <c r="AZ347" i="1" s="1"/>
  <c r="F347" i="1" s="1"/>
  <c r="J347" i="1" s="1"/>
  <c r="BA350" i="1"/>
  <c r="AZ350" i="1" s="1"/>
  <c r="F350" i="1" s="1"/>
  <c r="BA351" i="1"/>
  <c r="AZ351" i="1" s="1"/>
  <c r="F351" i="1" s="1"/>
  <c r="AO351" i="1" s="1"/>
  <c r="BA356" i="1"/>
  <c r="AZ356" i="1" s="1"/>
  <c r="F356" i="1" s="1"/>
  <c r="BA357" i="1"/>
  <c r="AZ357" i="1" s="1"/>
  <c r="F357" i="1" s="1"/>
  <c r="M357" i="1" s="1"/>
  <c r="BA358" i="1"/>
  <c r="AZ358" i="1" s="1"/>
  <c r="F358" i="1" s="1"/>
  <c r="BA360" i="1"/>
  <c r="AZ360" i="1" s="1"/>
  <c r="F360" i="1" s="1"/>
  <c r="I360" i="1" s="1"/>
  <c r="BA361" i="1"/>
  <c r="AZ361" i="1" s="1"/>
  <c r="F361" i="1" s="1"/>
  <c r="P361" i="1" s="1"/>
  <c r="BA364" i="1"/>
  <c r="AZ364" i="1" s="1"/>
  <c r="F364" i="1" s="1"/>
  <c r="BA372" i="1"/>
  <c r="AZ372" i="1" s="1"/>
  <c r="F372" i="1" s="1"/>
  <c r="BA373" i="1"/>
  <c r="AZ373" i="1" s="1"/>
  <c r="BA379" i="1"/>
  <c r="AZ379" i="1" s="1"/>
  <c r="F379" i="1" s="1"/>
  <c r="BA380" i="1"/>
  <c r="AZ380" i="1" s="1"/>
  <c r="F380" i="1" s="1"/>
  <c r="G380" i="1" s="1"/>
  <c r="BA383" i="1"/>
  <c r="AZ383" i="1" s="1"/>
  <c r="F383" i="1" s="1"/>
  <c r="BA384" i="1"/>
  <c r="AZ384" i="1" s="1"/>
  <c r="F384" i="1" s="1"/>
  <c r="U384" i="1" s="1"/>
  <c r="BA389" i="1"/>
  <c r="AZ389" i="1" s="1"/>
  <c r="F389" i="1" s="1"/>
  <c r="BA390" i="1"/>
  <c r="AZ390" i="1" s="1"/>
  <c r="F390" i="1" s="1"/>
  <c r="BA392" i="1"/>
  <c r="AZ392" i="1" s="1"/>
  <c r="F392" i="1" s="1"/>
  <c r="BA393" i="1"/>
  <c r="AZ393" i="1" s="1"/>
  <c r="F393" i="1" s="1"/>
  <c r="U393" i="1" s="1"/>
  <c r="BA396" i="1"/>
  <c r="AZ396" i="1" s="1"/>
  <c r="F396" i="1" s="1"/>
  <c r="G396" i="1" s="1"/>
  <c r="BA404" i="1"/>
  <c r="AZ404" i="1" s="1"/>
  <c r="F404" i="1" s="1"/>
  <c r="AV404" i="1" s="1"/>
  <c r="BA410" i="1"/>
  <c r="AZ410" i="1" s="1"/>
  <c r="F410" i="1" s="1"/>
  <c r="AG410" i="1" s="1"/>
  <c r="BA411" i="1"/>
  <c r="AZ411" i="1" s="1"/>
  <c r="F411" i="1" s="1"/>
  <c r="AN411" i="1" s="1"/>
  <c r="BA416" i="1"/>
  <c r="AZ416" i="1" s="1"/>
  <c r="F416" i="1" s="1"/>
  <c r="AJ416" i="1" s="1"/>
  <c r="BA417" i="1"/>
  <c r="AZ417" i="1" s="1"/>
  <c r="F417" i="1" s="1"/>
  <c r="M417" i="1" s="1"/>
  <c r="BA427" i="1"/>
  <c r="AZ427" i="1" s="1"/>
  <c r="F427" i="1" s="1"/>
  <c r="BA428" i="1"/>
  <c r="AZ428" i="1" s="1"/>
  <c r="F428" i="1" s="1"/>
  <c r="BA429" i="1"/>
  <c r="AZ429" i="1" s="1"/>
  <c r="F429" i="1" s="1"/>
  <c r="BA430" i="1"/>
  <c r="AZ430" i="1" s="1"/>
  <c r="F430" i="1" s="1"/>
  <c r="BA431" i="1"/>
  <c r="AZ431" i="1" s="1"/>
  <c r="F431" i="1" s="1"/>
  <c r="AT431" i="1" s="1"/>
  <c r="BA432" i="1"/>
  <c r="AZ432" i="1" s="1"/>
  <c r="F432" i="1" s="1"/>
  <c r="BA433" i="1"/>
  <c r="AZ433" i="1" s="1"/>
  <c r="F433" i="1" s="1"/>
  <c r="BA438" i="1"/>
  <c r="AZ438" i="1" s="1"/>
  <c r="F438" i="1" s="1"/>
  <c r="BA439" i="1"/>
  <c r="AZ439" i="1" s="1"/>
  <c r="F439" i="1" s="1"/>
  <c r="BA440" i="1"/>
  <c r="AZ440" i="1" s="1"/>
  <c r="F440" i="1" s="1"/>
  <c r="BA441" i="1"/>
  <c r="AZ441" i="1" s="1"/>
  <c r="F441" i="1" s="1"/>
  <c r="BA442" i="1"/>
  <c r="AZ442" i="1" s="1"/>
  <c r="F442" i="1" s="1"/>
  <c r="BA451" i="1"/>
  <c r="AZ451" i="1" s="1"/>
  <c r="F451" i="1" s="1"/>
  <c r="BA452" i="1"/>
  <c r="AZ452" i="1" s="1"/>
  <c r="F452" i="1" s="1"/>
  <c r="BA453" i="1"/>
  <c r="AZ453" i="1" s="1"/>
  <c r="F453" i="1" s="1"/>
  <c r="BA454" i="1"/>
  <c r="AZ454" i="1" s="1"/>
  <c r="F454" i="1" s="1"/>
  <c r="BA455" i="1"/>
  <c r="AZ455" i="1" s="1"/>
  <c r="F455" i="1" s="1"/>
  <c r="BA456" i="1"/>
  <c r="AZ456" i="1" s="1"/>
  <c r="F456" i="1" s="1"/>
  <c r="BA457" i="1"/>
  <c r="AZ457" i="1" s="1"/>
  <c r="F457" i="1" s="1"/>
  <c r="L457" i="1" s="1"/>
  <c r="BA458" i="1"/>
  <c r="AZ458" i="1" s="1"/>
  <c r="F458" i="1" s="1"/>
  <c r="BA459" i="1"/>
  <c r="AZ459" i="1" s="1"/>
  <c r="F459" i="1" s="1"/>
  <c r="BA460" i="1"/>
  <c r="AZ460" i="1" s="1"/>
  <c r="F460" i="1" s="1"/>
  <c r="BA464" i="1"/>
  <c r="AZ464" i="1" s="1"/>
  <c r="F464" i="1" s="1"/>
  <c r="BA465" i="1"/>
  <c r="AZ465" i="1" s="1"/>
  <c r="F465" i="1" s="1"/>
  <c r="BA466" i="1"/>
  <c r="AZ466" i="1" s="1"/>
  <c r="F466" i="1" s="1"/>
  <c r="BA467" i="1"/>
  <c r="AZ467" i="1" s="1"/>
  <c r="F467" i="1" s="1"/>
  <c r="BA468" i="1"/>
  <c r="AZ468" i="1" s="1"/>
  <c r="F468" i="1" s="1"/>
  <c r="BA469" i="1"/>
  <c r="AZ469" i="1" s="1"/>
  <c r="F469" i="1" s="1"/>
  <c r="BA470" i="1"/>
  <c r="AZ470" i="1" s="1"/>
  <c r="F470" i="1" s="1"/>
  <c r="K470" i="1" s="1"/>
  <c r="BA471" i="1"/>
  <c r="AZ471" i="1" s="1"/>
  <c r="F471" i="1" s="1"/>
  <c r="AD471" i="1" s="1"/>
  <c r="BA472" i="1"/>
  <c r="AZ472" i="1" s="1"/>
  <c r="F472" i="1" s="1"/>
  <c r="V472" i="1" s="1"/>
  <c r="BA479" i="1"/>
  <c r="AZ479" i="1" s="1"/>
  <c r="F479" i="1" s="1"/>
  <c r="BA480" i="1"/>
  <c r="AZ480" i="1" s="1"/>
  <c r="F480" i="1" s="1"/>
  <c r="Y480" i="1" s="1"/>
  <c r="BA481" i="1"/>
  <c r="AZ481" i="1" s="1"/>
  <c r="F481" i="1" s="1"/>
  <c r="BA482" i="1"/>
  <c r="AZ482" i="1" s="1"/>
  <c r="F482" i="1" s="1"/>
  <c r="O482" i="1" s="1"/>
  <c r="BA483" i="1"/>
  <c r="AZ483" i="1" s="1"/>
  <c r="F483" i="1" s="1"/>
  <c r="BA486" i="1"/>
  <c r="AZ486" i="1" s="1"/>
  <c r="F486" i="1" s="1"/>
  <c r="BA491" i="1"/>
  <c r="AZ491" i="1" s="1"/>
  <c r="F491" i="1" s="1"/>
  <c r="AA491" i="1" s="1"/>
  <c r="BA492" i="1"/>
  <c r="AZ492" i="1" s="1"/>
  <c r="F492" i="1" s="1"/>
  <c r="BA497" i="1"/>
  <c r="AZ497" i="1" s="1"/>
  <c r="F497" i="1" s="1"/>
  <c r="BA498" i="1"/>
  <c r="AZ498" i="1" s="1"/>
  <c r="F498" i="1" s="1"/>
  <c r="BA499" i="1"/>
  <c r="AZ499" i="1" s="1"/>
  <c r="F499" i="1" s="1"/>
  <c r="BA500" i="1"/>
  <c r="AZ500" i="1" s="1"/>
  <c r="F500" i="1" s="1"/>
  <c r="BA503" i="1"/>
  <c r="AZ503" i="1" s="1"/>
  <c r="F503" i="1" s="1"/>
  <c r="BA504" i="1"/>
  <c r="AZ504" i="1" s="1"/>
  <c r="F504" i="1" s="1"/>
  <c r="BA508" i="1"/>
  <c r="AZ508" i="1" s="1"/>
  <c r="F508" i="1" s="1"/>
  <c r="BA510" i="1"/>
  <c r="AZ510" i="1" s="1"/>
  <c r="F510" i="1" s="1"/>
  <c r="BA514" i="1"/>
  <c r="AZ514" i="1" s="1"/>
  <c r="F514" i="1" s="1"/>
  <c r="BA515" i="1"/>
  <c r="AZ515" i="1" s="1"/>
  <c r="F515" i="1" s="1"/>
  <c r="BA517" i="1"/>
  <c r="AZ517" i="1" s="1"/>
  <c r="F517" i="1" s="1"/>
  <c r="BA516" i="1"/>
  <c r="AZ516" i="1" s="1"/>
  <c r="F516" i="1" s="1"/>
  <c r="I516" i="1" s="1"/>
  <c r="BA518" i="1"/>
  <c r="AZ518" i="1" s="1"/>
  <c r="F518" i="1" s="1"/>
  <c r="BA519" i="1"/>
  <c r="AZ519" i="1" s="1"/>
  <c r="F519" i="1" s="1"/>
  <c r="BA520" i="1"/>
  <c r="AZ520" i="1" s="1"/>
  <c r="F520" i="1" s="1"/>
  <c r="BA521" i="1"/>
  <c r="AZ521" i="1" s="1"/>
  <c r="F521" i="1" s="1"/>
  <c r="K521" i="1" s="1"/>
  <c r="BA522" i="1"/>
  <c r="AZ522" i="1" s="1"/>
  <c r="F522" i="1" s="1"/>
  <c r="AI522" i="1" s="1"/>
  <c r="BA523" i="1"/>
  <c r="AZ523" i="1" s="1"/>
  <c r="F523" i="1" s="1"/>
  <c r="AE523" i="1" s="1"/>
  <c r="BA524" i="1"/>
  <c r="AZ524" i="1" s="1"/>
  <c r="F524" i="1" s="1"/>
  <c r="V524" i="1" s="1"/>
  <c r="BA527" i="1"/>
  <c r="AZ527" i="1" s="1"/>
  <c r="F527" i="1" s="1"/>
  <c r="BA528" i="1"/>
  <c r="AZ528" i="1" s="1"/>
  <c r="F528" i="1" s="1"/>
  <c r="BA529" i="1"/>
  <c r="AZ529" i="1" s="1"/>
  <c r="F529" i="1" s="1"/>
  <c r="BA530" i="1"/>
  <c r="AZ530" i="1" s="1"/>
  <c r="F530" i="1" s="1"/>
  <c r="BA533" i="1"/>
  <c r="AZ533" i="1" s="1"/>
  <c r="F533" i="1" s="1"/>
  <c r="BA537" i="1"/>
  <c r="AZ537" i="1" s="1"/>
  <c r="F537" i="1" s="1"/>
  <c r="BA211" i="1"/>
  <c r="AZ211" i="1" s="1"/>
  <c r="F211" i="1" s="1"/>
  <c r="BA235" i="1"/>
  <c r="AZ235" i="1" s="1"/>
  <c r="F235" i="1" s="1"/>
  <c r="S235" i="1" s="1"/>
  <c r="BA236" i="1"/>
  <c r="AZ236" i="1" s="1"/>
  <c r="F236" i="1" s="1"/>
  <c r="P236" i="1" s="1"/>
  <c r="BA237" i="1"/>
  <c r="AZ237" i="1" s="1"/>
  <c r="F237" i="1" s="1"/>
  <c r="W237" i="1" s="1"/>
  <c r="BA240" i="1"/>
  <c r="AZ240" i="1" s="1"/>
  <c r="F240" i="1" s="1"/>
  <c r="BA241" i="1"/>
  <c r="AZ241" i="1" s="1"/>
  <c r="F241" i="1" s="1"/>
  <c r="AC241" i="1" s="1"/>
  <c r="BA242" i="1"/>
  <c r="AZ242" i="1" s="1"/>
  <c r="F242" i="1" s="1"/>
  <c r="BA244" i="1"/>
  <c r="AZ244" i="1" s="1"/>
  <c r="F244" i="1" s="1"/>
  <c r="BA243" i="1"/>
  <c r="AZ243" i="1" s="1"/>
  <c r="F243" i="1" s="1"/>
  <c r="BA254" i="1"/>
  <c r="AZ254" i="1" s="1"/>
  <c r="F254" i="1" s="1"/>
  <c r="BA255" i="1"/>
  <c r="AZ255" i="1" s="1"/>
  <c r="F255" i="1" s="1"/>
  <c r="AI255" i="1" s="1"/>
  <c r="BA256" i="1"/>
  <c r="AZ256" i="1" s="1"/>
  <c r="F256" i="1" s="1"/>
  <c r="V256" i="1" s="1"/>
  <c r="BA221" i="1"/>
  <c r="AZ221" i="1" s="1"/>
  <c r="F221" i="1" s="1"/>
  <c r="AN221" i="1" s="1"/>
  <c r="BA222" i="1"/>
  <c r="AZ222" i="1" s="1"/>
  <c r="F222" i="1" s="1"/>
  <c r="BA223" i="1"/>
  <c r="AZ223" i="1" s="1"/>
  <c r="F223" i="1" s="1"/>
  <c r="BA224" i="1"/>
  <c r="AZ224" i="1" s="1"/>
  <c r="F224" i="1" s="1"/>
  <c r="BA225" i="1"/>
  <c r="AZ225" i="1" s="1"/>
  <c r="F225" i="1" s="1"/>
  <c r="BA226" i="1"/>
  <c r="AZ226" i="1" s="1"/>
  <c r="F226" i="1" s="1"/>
  <c r="AK226" i="1" s="1"/>
  <c r="BA227" i="1"/>
  <c r="AZ227" i="1" s="1"/>
  <c r="F227" i="1" s="1"/>
  <c r="BA228" i="1"/>
  <c r="AZ228" i="1" s="1"/>
  <c r="F228" i="1" s="1"/>
  <c r="BA544" i="1"/>
  <c r="AZ544" i="1" s="1"/>
  <c r="F544" i="1" s="1"/>
  <c r="BA545" i="1"/>
  <c r="AZ545" i="1" s="1"/>
  <c r="F545" i="1" s="1"/>
  <c r="BA546" i="1"/>
  <c r="AZ546" i="1" s="1"/>
  <c r="F546" i="1" s="1"/>
  <c r="BA551" i="1"/>
  <c r="AZ551" i="1" s="1"/>
  <c r="F551" i="1" s="1"/>
  <c r="BA552" i="1"/>
  <c r="AZ552" i="1" s="1"/>
  <c r="F552" i="1" s="1"/>
  <c r="BA553" i="1"/>
  <c r="AZ553" i="1" s="1"/>
  <c r="F553" i="1" s="1"/>
  <c r="BA554" i="1"/>
  <c r="AZ554" i="1" s="1"/>
  <c r="F554" i="1" s="1"/>
  <c r="BA555" i="1"/>
  <c r="AZ555" i="1" s="1"/>
  <c r="F555" i="1" s="1"/>
  <c r="BA556" i="1"/>
  <c r="AZ556" i="1" s="1"/>
  <c r="F556" i="1" s="1"/>
  <c r="BA557" i="1"/>
  <c r="AZ557" i="1" s="1"/>
  <c r="F557" i="1" s="1"/>
  <c r="BA561" i="1"/>
  <c r="AZ561" i="1" s="1"/>
  <c r="F561" i="1" s="1"/>
  <c r="BA562" i="1"/>
  <c r="AZ562" i="1" s="1"/>
  <c r="F562" i="1" s="1"/>
  <c r="BA563" i="1"/>
  <c r="AZ563" i="1" s="1"/>
  <c r="F563" i="1" s="1"/>
  <c r="BA564" i="1"/>
  <c r="AZ564" i="1" s="1"/>
  <c r="F564" i="1" s="1"/>
  <c r="BA565" i="1"/>
  <c r="AZ565" i="1" s="1"/>
  <c r="F565" i="1" s="1"/>
  <c r="BA566" i="1"/>
  <c r="AZ566" i="1" s="1"/>
  <c r="F566" i="1" s="1"/>
  <c r="BA567" i="1"/>
  <c r="AZ567" i="1" s="1"/>
  <c r="F567" i="1" s="1"/>
  <c r="BA568" i="1"/>
  <c r="AZ568" i="1" s="1"/>
  <c r="F568" i="1" s="1"/>
  <c r="BA569" i="1"/>
  <c r="AZ569" i="1" s="1"/>
  <c r="F569" i="1" s="1"/>
  <c r="BA570" i="1"/>
  <c r="AZ570" i="1" s="1"/>
  <c r="F570" i="1" s="1"/>
  <c r="BA571" i="1"/>
  <c r="AZ571" i="1" s="1"/>
  <c r="F571" i="1" s="1"/>
  <c r="BA572" i="1"/>
  <c r="AZ572" i="1" s="1"/>
  <c r="F572" i="1" s="1"/>
  <c r="BA577" i="1"/>
  <c r="AZ577" i="1" s="1"/>
  <c r="F577" i="1" s="1"/>
  <c r="BA578" i="1"/>
  <c r="AZ578" i="1" s="1"/>
  <c r="F578" i="1" s="1"/>
  <c r="BA579" i="1"/>
  <c r="AZ579" i="1" s="1"/>
  <c r="F579" i="1" s="1"/>
  <c r="BA580" i="1"/>
  <c r="AZ580" i="1" s="1"/>
  <c r="F580" i="1" s="1"/>
  <c r="BA581" i="1"/>
  <c r="AZ581" i="1" s="1"/>
  <c r="F581" i="1" s="1"/>
  <c r="BA582" i="1"/>
  <c r="AZ582" i="1" s="1"/>
  <c r="F582" i="1" s="1"/>
  <c r="BA583" i="1"/>
  <c r="AZ583" i="1" s="1"/>
  <c r="F583" i="1" s="1"/>
  <c r="BA584" i="1"/>
  <c r="AZ584" i="1" s="1"/>
  <c r="F584" i="1" s="1"/>
  <c r="BA585" i="1"/>
  <c r="AZ585" i="1" s="1"/>
  <c r="F585" i="1" s="1"/>
  <c r="BA586" i="1"/>
  <c r="AZ586" i="1" s="1"/>
  <c r="F586" i="1" s="1"/>
  <c r="BA590" i="1"/>
  <c r="AZ590" i="1" s="1"/>
  <c r="F590" i="1" s="1"/>
  <c r="BA594" i="1"/>
  <c r="AZ594" i="1" s="1"/>
  <c r="F594" i="1" s="1"/>
  <c r="BA595" i="1"/>
  <c r="AZ595" i="1" s="1"/>
  <c r="F595" i="1" s="1"/>
  <c r="BA596" i="1"/>
  <c r="AZ596" i="1" s="1"/>
  <c r="F596" i="1" s="1"/>
  <c r="BA607" i="1"/>
  <c r="AZ607" i="1" s="1"/>
  <c r="F607" i="1" s="1"/>
  <c r="BA608" i="1"/>
  <c r="AZ608" i="1" s="1"/>
  <c r="F608" i="1" s="1"/>
  <c r="BA609" i="1"/>
  <c r="AZ609" i="1" s="1"/>
  <c r="F609" i="1" s="1"/>
  <c r="BA613" i="1"/>
  <c r="AZ613" i="1" s="1"/>
  <c r="F613" i="1" s="1"/>
  <c r="V613" i="1" s="1"/>
  <c r="BA614" i="1"/>
  <c r="AZ614" i="1" s="1"/>
  <c r="F614" i="1" s="1"/>
  <c r="AA614" i="1" s="1"/>
  <c r="BA615" i="1"/>
  <c r="AZ615" i="1" s="1"/>
  <c r="F615" i="1" s="1"/>
  <c r="AM615" i="1" s="1"/>
  <c r="BA616" i="1"/>
  <c r="AZ616" i="1" s="1"/>
  <c r="F616" i="1" s="1"/>
  <c r="BA617" i="1"/>
  <c r="AZ617" i="1" s="1"/>
  <c r="F617" i="1" s="1"/>
  <c r="BA618" i="1"/>
  <c r="AZ618" i="1" s="1"/>
  <c r="F618" i="1" s="1"/>
  <c r="BA619" i="1"/>
  <c r="AZ619" i="1" s="1"/>
  <c r="F619" i="1" s="1"/>
  <c r="BA621" i="1"/>
  <c r="AZ621" i="1" s="1"/>
  <c r="F621" i="1" s="1"/>
  <c r="BA624" i="1"/>
  <c r="AZ624" i="1" s="1"/>
  <c r="F624" i="1" s="1"/>
  <c r="BA625" i="1"/>
  <c r="AZ625" i="1" s="1"/>
  <c r="F625" i="1" s="1"/>
  <c r="AT625" i="1" s="1"/>
  <c r="BA628" i="1"/>
  <c r="AZ628" i="1" s="1"/>
  <c r="F628" i="1" s="1"/>
  <c r="AP628" i="1" s="1"/>
  <c r="BA631" i="1"/>
  <c r="AZ631" i="1" s="1"/>
  <c r="F631" i="1" s="1"/>
  <c r="BA632" i="1"/>
  <c r="AZ632" i="1" s="1"/>
  <c r="F632" i="1" s="1"/>
  <c r="G632" i="1" s="1"/>
  <c r="BA633" i="1"/>
  <c r="AZ633" i="1" s="1"/>
  <c r="F633" i="1" s="1"/>
  <c r="T633" i="1" s="1"/>
  <c r="BA638" i="1"/>
  <c r="AZ638" i="1" s="1"/>
  <c r="F638" i="1" s="1"/>
  <c r="Z59" i="3" s="1"/>
  <c r="BA647" i="1"/>
  <c r="AZ647" i="1" s="1"/>
  <c r="F647" i="1" s="1"/>
  <c r="AB59" i="3" s="1"/>
  <c r="BA124" i="1"/>
  <c r="AZ124" i="1" s="1"/>
  <c r="F124" i="1" s="1"/>
  <c r="G926" i="1"/>
  <c r="H926" i="1"/>
  <c r="BA125" i="1"/>
  <c r="AZ125" i="1" s="1"/>
  <c r="F125" i="1" s="1"/>
  <c r="BA126" i="1"/>
  <c r="AZ126" i="1" s="1"/>
  <c r="F126" i="1" s="1"/>
  <c r="BA127" i="1"/>
  <c r="AZ127" i="1" s="1"/>
  <c r="F127" i="1" s="1"/>
  <c r="BA128" i="1"/>
  <c r="AZ128" i="1" s="1"/>
  <c r="F128" i="1" s="1"/>
  <c r="BA129" i="1"/>
  <c r="AZ129" i="1" s="1"/>
  <c r="F129" i="1" s="1"/>
  <c r="BA130" i="1"/>
  <c r="AZ130" i="1" s="1"/>
  <c r="F130" i="1" s="1"/>
  <c r="N926" i="1"/>
  <c r="Q926" i="1"/>
  <c r="T926" i="1"/>
  <c r="U926" i="1"/>
  <c r="W926" i="1"/>
  <c r="X926" i="1"/>
  <c r="Z926" i="1"/>
  <c r="AA926" i="1"/>
  <c r="AD926" i="1"/>
  <c r="AE926" i="1"/>
  <c r="AI926" i="1"/>
  <c r="AJ926" i="1"/>
  <c r="AK926" i="1"/>
  <c r="AL926" i="1"/>
  <c r="AM926" i="1"/>
  <c r="AN926" i="1"/>
  <c r="AO926" i="1"/>
  <c r="AP926" i="1"/>
  <c r="AQ926" i="1"/>
  <c r="AR926" i="1"/>
  <c r="AS926" i="1"/>
  <c r="AT926" i="1"/>
  <c r="AU926" i="1"/>
  <c r="AV926" i="1"/>
  <c r="BA651" i="1"/>
  <c r="AZ651" i="1" s="1"/>
  <c r="F651" i="1" s="1"/>
  <c r="AO651" i="1" s="1"/>
  <c r="AB926" i="1"/>
  <c r="AC926" i="1"/>
  <c r="P926" i="1"/>
  <c r="V926" i="1"/>
  <c r="Y926" i="1"/>
  <c r="AF926" i="1"/>
  <c r="AG926" i="1"/>
  <c r="R926" i="1"/>
  <c r="I926" i="1"/>
  <c r="K926" i="1"/>
  <c r="L926" i="1"/>
  <c r="M926" i="1"/>
  <c r="O926" i="1"/>
  <c r="BA654" i="1"/>
  <c r="AZ654" i="1" s="1"/>
  <c r="F654" i="1" s="1"/>
  <c r="BA655" i="1"/>
  <c r="AZ655" i="1" s="1"/>
  <c r="F655" i="1" s="1"/>
  <c r="X655" i="1" s="1"/>
  <c r="BA656" i="1"/>
  <c r="AZ656" i="1" s="1"/>
  <c r="F656" i="1" s="1"/>
  <c r="AE656" i="1" s="1"/>
  <c r="BA265" i="1"/>
  <c r="AZ265" i="1" s="1"/>
  <c r="F265" i="1" s="1"/>
  <c r="N265" i="1" s="1"/>
  <c r="BA266" i="1"/>
  <c r="AZ266" i="1" s="1"/>
  <c r="F266" i="1" s="1"/>
  <c r="H266" i="1" s="1"/>
  <c r="BA267" i="1"/>
  <c r="AZ267" i="1" s="1"/>
  <c r="F267" i="1" s="1"/>
  <c r="AM267" i="1" s="1"/>
  <c r="BA271" i="1"/>
  <c r="AZ271" i="1" s="1"/>
  <c r="F271" i="1" s="1"/>
  <c r="BA273" i="1"/>
  <c r="AZ273" i="1" s="1"/>
  <c r="F273" i="1" s="1"/>
  <c r="Y273" i="1" s="1"/>
  <c r="BA276" i="1"/>
  <c r="AZ276" i="1" s="1"/>
  <c r="F276" i="1" s="1"/>
  <c r="BA277" i="1"/>
  <c r="AZ277" i="1" s="1"/>
  <c r="F277" i="1" s="1"/>
  <c r="BA279" i="1"/>
  <c r="AZ279" i="1" s="1"/>
  <c r="F278" i="1" s="1"/>
  <c r="BA278" i="1"/>
  <c r="AZ278" i="1" s="1"/>
  <c r="F279" i="1" s="1"/>
  <c r="BA280" i="1"/>
  <c r="AZ280" i="1" s="1"/>
  <c r="F280" i="1" s="1"/>
  <c r="BA281" i="1"/>
  <c r="AZ281" i="1" s="1"/>
  <c r="F281" i="1" s="1"/>
  <c r="BA282" i="1"/>
  <c r="AZ282" i="1" s="1"/>
  <c r="F282" i="1" s="1"/>
  <c r="Z282" i="1" s="1"/>
  <c r="BA283" i="1"/>
  <c r="AZ283" i="1" s="1"/>
  <c r="F283" i="1" s="1"/>
  <c r="AK283" i="1" s="1"/>
  <c r="BA288" i="1"/>
  <c r="AZ288" i="1" s="1"/>
  <c r="F288" i="1" s="1"/>
  <c r="P288" i="1" s="1"/>
  <c r="BA289" i="1"/>
  <c r="AZ289" i="1" s="1"/>
  <c r="F289" i="1" s="1"/>
  <c r="BA290" i="1"/>
  <c r="AZ290" i="1" s="1"/>
  <c r="F290" i="1" s="1"/>
  <c r="R290" i="1" s="1"/>
  <c r="F291" i="1"/>
  <c r="F293" i="1"/>
  <c r="F294" i="1"/>
  <c r="R294" i="1" s="1"/>
  <c r="BA295" i="1"/>
  <c r="AZ295" i="1" s="1"/>
  <c r="F295" i="1" s="1"/>
  <c r="BA296" i="1"/>
  <c r="AZ296" i="1" s="1"/>
  <c r="F296" i="1" s="1"/>
  <c r="BA794" i="1"/>
  <c r="AZ794" i="1" s="1"/>
  <c r="F794" i="1" s="1"/>
  <c r="BA795" i="1"/>
  <c r="AZ795" i="1" s="1"/>
  <c r="F795" i="1" s="1"/>
  <c r="BA796" i="1"/>
  <c r="AZ796" i="1" s="1"/>
  <c r="F796" i="1" s="1"/>
  <c r="BA797" i="1"/>
  <c r="AZ797" i="1" s="1"/>
  <c r="F797" i="1" s="1"/>
  <c r="BA799" i="1"/>
  <c r="AZ799" i="1" s="1"/>
  <c r="F799" i="1" s="1"/>
  <c r="N799" i="1" s="1"/>
  <c r="BA800" i="1"/>
  <c r="AZ800" i="1" s="1"/>
  <c r="F800" i="1" s="1"/>
  <c r="BA803" i="1"/>
  <c r="AZ803" i="1" s="1"/>
  <c r="F803" i="1" s="1"/>
  <c r="BA804" i="1"/>
  <c r="AZ804" i="1" s="1"/>
  <c r="F804" i="1" s="1"/>
  <c r="BA805" i="1"/>
  <c r="AZ805" i="1" s="1"/>
  <c r="F805" i="1" s="1"/>
  <c r="AM805" i="1" s="1"/>
  <c r="BA807" i="1"/>
  <c r="AZ807" i="1" s="1"/>
  <c r="F807" i="1" s="1"/>
  <c r="R807" i="1" s="1"/>
  <c r="BA808" i="1"/>
  <c r="AZ808" i="1" s="1"/>
  <c r="F808" i="1" s="1"/>
  <c r="BA809" i="1"/>
  <c r="AZ809" i="1" s="1"/>
  <c r="F809" i="1" s="1"/>
  <c r="AD809" i="1" s="1"/>
  <c r="BA810" i="1"/>
  <c r="AZ810" i="1" s="1"/>
  <c r="F810" i="1" s="1"/>
  <c r="AH810" i="1" s="1"/>
  <c r="BA811" i="1"/>
  <c r="AZ811" i="1" s="1"/>
  <c r="F811" i="1" s="1"/>
  <c r="P811" i="1" s="1"/>
  <c r="BA812" i="1"/>
  <c r="AZ812" i="1" s="1"/>
  <c r="F812" i="1" s="1"/>
  <c r="BA813" i="1"/>
  <c r="AZ813" i="1" s="1"/>
  <c r="F813" i="1" s="1"/>
  <c r="BA814" i="1"/>
  <c r="AZ814" i="1" s="1"/>
  <c r="F814" i="1" s="1"/>
  <c r="U814" i="1" s="1"/>
  <c r="BA815" i="1"/>
  <c r="AZ815" i="1" s="1"/>
  <c r="F815" i="1" s="1"/>
  <c r="BA818" i="1"/>
  <c r="AZ818" i="1" s="1"/>
  <c r="F818" i="1" s="1"/>
  <c r="BA819" i="1"/>
  <c r="AZ819" i="1" s="1"/>
  <c r="F819" i="1" s="1"/>
  <c r="BA820" i="1"/>
  <c r="AZ820" i="1" s="1"/>
  <c r="F820" i="1" s="1"/>
  <c r="BA821" i="1"/>
  <c r="AZ821" i="1" s="1"/>
  <c r="F821" i="1" s="1"/>
  <c r="E280" i="1"/>
  <c r="N280" i="1"/>
  <c r="G841" i="1"/>
  <c r="I836" i="1"/>
  <c r="F905" i="1"/>
  <c r="M906" i="1" s="1"/>
  <c r="F907" i="1"/>
  <c r="AN908" i="1" s="1"/>
  <c r="F909" i="1"/>
  <c r="AU910" i="1" s="1"/>
  <c r="F911" i="1"/>
  <c r="AM912" i="1" s="1"/>
  <c r="F913" i="1"/>
  <c r="AU914" i="1" s="1"/>
  <c r="J271" i="1"/>
  <c r="J537" i="1"/>
  <c r="F893" i="1"/>
  <c r="Y894" i="1" s="1"/>
  <c r="F895" i="1"/>
  <c r="AN896" i="1" s="1"/>
  <c r="F897" i="1"/>
  <c r="AU898" i="1" s="1"/>
  <c r="G842" i="1"/>
  <c r="F899" i="1"/>
  <c r="AQ900" i="1" s="1"/>
  <c r="F901" i="1"/>
  <c r="AQ902" i="1" s="1"/>
  <c r="F903" i="1"/>
  <c r="AX919" i="1"/>
  <c r="AX921" i="1"/>
  <c r="S919" i="1"/>
  <c r="AH919" i="1"/>
  <c r="AI919" i="1"/>
  <c r="AJ919" i="1"/>
  <c r="AK919" i="1"/>
  <c r="AL919" i="1"/>
  <c r="AM919" i="1"/>
  <c r="AN919" i="1"/>
  <c r="AO919" i="1"/>
  <c r="AP919" i="1"/>
  <c r="AQ919" i="1"/>
  <c r="AR919" i="1"/>
  <c r="AS919" i="1"/>
  <c r="AT919" i="1"/>
  <c r="AU919" i="1"/>
  <c r="AV919" i="1"/>
  <c r="AX933" i="1"/>
  <c r="AX935" i="1"/>
  <c r="E787" i="1"/>
  <c r="E785" i="1"/>
  <c r="E777" i="1"/>
  <c r="E764" i="1"/>
  <c r="E752" i="1"/>
  <c r="E742" i="1"/>
  <c r="E734" i="1"/>
  <c r="E720" i="1"/>
  <c r="E714" i="1"/>
  <c r="E728" i="1"/>
  <c r="E723" i="1"/>
  <c r="E722" i="1"/>
  <c r="E721" i="1"/>
  <c r="E716" i="1"/>
  <c r="E717" i="1"/>
  <c r="E715" i="1"/>
  <c r="E704" i="1"/>
  <c r="E706" i="1"/>
  <c r="E707" i="1"/>
  <c r="E708" i="1"/>
  <c r="E705" i="1"/>
  <c r="E699" i="1"/>
  <c r="E700" i="1"/>
  <c r="E701" i="1"/>
  <c r="E698" i="1"/>
  <c r="E697" i="1"/>
  <c r="E682" i="1"/>
  <c r="E692" i="1"/>
  <c r="E690" i="1"/>
  <c r="E689" i="1"/>
  <c r="E686" i="1"/>
  <c r="E685" i="1"/>
  <c r="E683" i="1"/>
  <c r="E678" i="1"/>
  <c r="E677" i="1"/>
  <c r="E675" i="1"/>
  <c r="E674" i="1"/>
  <c r="E671" i="1"/>
  <c r="E670" i="1"/>
  <c r="E668" i="1"/>
  <c r="E667" i="1"/>
  <c r="E595" i="1"/>
  <c r="E594" i="1"/>
  <c r="E590" i="1"/>
  <c r="E563" i="1"/>
  <c r="E562" i="1"/>
  <c r="E561" i="1"/>
  <c r="E552" i="1"/>
  <c r="E553" i="1"/>
  <c r="E554" i="1"/>
  <c r="E555" i="1"/>
  <c r="E556" i="1"/>
  <c r="E557" i="1"/>
  <c r="E551" i="1"/>
  <c r="E138" i="1"/>
  <c r="E565" i="1" s="1"/>
  <c r="E139" i="1"/>
  <c r="E566" i="1" s="1"/>
  <c r="E140" i="1"/>
  <c r="E567" i="1" s="1"/>
  <c r="E141" i="1"/>
  <c r="E568" i="1" s="1"/>
  <c r="E142" i="1"/>
  <c r="E143" i="1"/>
  <c r="E570" i="1" s="1"/>
  <c r="E144" i="1"/>
  <c r="E145" i="1"/>
  <c r="E572" i="1" s="1"/>
  <c r="E137" i="1"/>
  <c r="E564" i="1" s="1"/>
  <c r="E152" i="1"/>
  <c r="E578" i="1" s="1"/>
  <c r="E153" i="1"/>
  <c r="E579" i="1" s="1"/>
  <c r="E154" i="1"/>
  <c r="E580" i="1" s="1"/>
  <c r="E155" i="1"/>
  <c r="E581" i="1" s="1"/>
  <c r="E156" i="1"/>
  <c r="E157" i="1"/>
  <c r="E583" i="1" s="1"/>
  <c r="E158" i="1"/>
  <c r="E584" i="1" s="1"/>
  <c r="E159" i="1"/>
  <c r="E585" i="1" s="1"/>
  <c r="E160" i="1"/>
  <c r="E586" i="1" s="1"/>
  <c r="E151" i="1"/>
  <c r="E577" i="1" s="1"/>
  <c r="E117" i="1"/>
  <c r="E544" i="1" s="1"/>
  <c r="E118" i="1"/>
  <c r="E545" i="1" s="1"/>
  <c r="E119" i="1"/>
  <c r="E70" i="1"/>
  <c r="AW946" i="1"/>
  <c r="AW942" i="1"/>
  <c r="AX938" i="1"/>
  <c r="F863" i="1"/>
  <c r="AX863" i="1" s="1"/>
  <c r="AK57" i="3"/>
  <c r="F843" i="1"/>
  <c r="AX843" i="1" s="1"/>
  <c r="E390" i="1"/>
  <c r="F831" i="1"/>
  <c r="F832" i="1"/>
  <c r="AX832" i="1" s="1"/>
  <c r="F833" i="1"/>
  <c r="AX833" i="1" s="1"/>
  <c r="F834" i="1"/>
  <c r="AX834" i="1" s="1"/>
  <c r="K839" i="1"/>
  <c r="F838" i="1"/>
  <c r="AX838" i="1" s="1"/>
  <c r="L839" i="1"/>
  <c r="AW953" i="1"/>
  <c r="K835" i="1"/>
  <c r="K292" i="1" s="1"/>
  <c r="L835" i="1"/>
  <c r="L292" i="1" s="1"/>
  <c r="G448" i="1"/>
  <c r="H448" i="1"/>
  <c r="I448" i="1"/>
  <c r="J448" i="1"/>
  <c r="K448" i="1"/>
  <c r="L448" i="1"/>
  <c r="S73" i="1"/>
  <c r="S83" i="1"/>
  <c r="AW112" i="1"/>
  <c r="BA806" i="1"/>
  <c r="AZ806" i="1" s="1"/>
  <c r="F806" i="1" s="1"/>
  <c r="AW957" i="1"/>
  <c r="AW955" i="1"/>
  <c r="S79" i="1"/>
  <c r="H606" i="1"/>
  <c r="I606" i="1"/>
  <c r="J606" i="1"/>
  <c r="K606" i="1"/>
  <c r="L606" i="1"/>
  <c r="M606" i="1"/>
  <c r="N606" i="1"/>
  <c r="O606" i="1"/>
  <c r="P606" i="1"/>
  <c r="Q606" i="1"/>
  <c r="R606" i="1"/>
  <c r="S606" i="1"/>
  <c r="T606" i="1"/>
  <c r="U606" i="1"/>
  <c r="V606" i="1"/>
  <c r="W606" i="1"/>
  <c r="X606" i="1"/>
  <c r="Y606" i="1"/>
  <c r="Z606" i="1"/>
  <c r="AA606" i="1"/>
  <c r="AB606" i="1"/>
  <c r="AC606" i="1"/>
  <c r="AD606" i="1"/>
  <c r="AE606" i="1"/>
  <c r="AF606" i="1"/>
  <c r="AG606" i="1"/>
  <c r="AH606" i="1"/>
  <c r="AI606" i="1"/>
  <c r="AJ606" i="1"/>
  <c r="AK606" i="1"/>
  <c r="AL606" i="1"/>
  <c r="AM606" i="1"/>
  <c r="AN606" i="1"/>
  <c r="AO606" i="1"/>
  <c r="AP606" i="1"/>
  <c r="AQ606" i="1"/>
  <c r="AR606" i="1"/>
  <c r="AS606" i="1"/>
  <c r="AT606" i="1"/>
  <c r="AU606" i="1"/>
  <c r="AV606" i="1"/>
  <c r="G606" i="1"/>
  <c r="AX953" i="1"/>
  <c r="AX950" i="1"/>
  <c r="AX948" i="1"/>
  <c r="F854" i="1"/>
  <c r="F853" i="1"/>
  <c r="AX853" i="1" s="1"/>
  <c r="F855" i="1"/>
  <c r="AX855" i="1" s="1"/>
  <c r="F852" i="1"/>
  <c r="AX852" i="1" s="1"/>
  <c r="F848" i="1"/>
  <c r="F849" i="1"/>
  <c r="AX849" i="1" s="1"/>
  <c r="F850" i="1"/>
  <c r="AX850" i="1" s="1"/>
  <c r="F851" i="1"/>
  <c r="AX851" i="1" s="1"/>
  <c r="F856" i="1"/>
  <c r="AX856" i="1" s="1"/>
  <c r="F857" i="1"/>
  <c r="AX857" i="1" s="1"/>
  <c r="AX892" i="1"/>
  <c r="AX893" i="1"/>
  <c r="AX895" i="1"/>
  <c r="AX897" i="1"/>
  <c r="AX899" i="1"/>
  <c r="AX901" i="1"/>
  <c r="AX903" i="1"/>
  <c r="AX905" i="1"/>
  <c r="AX907" i="1"/>
  <c r="AX909" i="1"/>
  <c r="AX911" i="1"/>
  <c r="AX913" i="1"/>
  <c r="AX915" i="1"/>
  <c r="AX917" i="1"/>
  <c r="AX923" i="1"/>
  <c r="AX925" i="1"/>
  <c r="S926" i="1"/>
  <c r="AH926" i="1"/>
  <c r="AX848" i="1"/>
  <c r="F859" i="1"/>
  <c r="AX859" i="1" s="1"/>
  <c r="F860" i="1"/>
  <c r="AX860" i="1" s="1"/>
  <c r="F861" i="1"/>
  <c r="AX861" i="1" s="1"/>
  <c r="F862" i="1"/>
  <c r="AX862" i="1" s="1"/>
  <c r="F864" i="1"/>
  <c r="AX864" i="1" s="1"/>
  <c r="AX957" i="1"/>
  <c r="AX170" i="1"/>
  <c r="AX171" i="1"/>
  <c r="AX172" i="1"/>
  <c r="AX173" i="1"/>
  <c r="AX174" i="1"/>
  <c r="AX175" i="1"/>
  <c r="AX845" i="1"/>
  <c r="F846" i="1"/>
  <c r="AX846" i="1" s="1"/>
  <c r="F847" i="1"/>
  <c r="AX847" i="1" s="1"/>
  <c r="AX16" i="1"/>
  <c r="AX17" i="1"/>
  <c r="AX18" i="1"/>
  <c r="AX19" i="1"/>
  <c r="AX24" i="1"/>
  <c r="AX25" i="1"/>
  <c r="AX26" i="1"/>
  <c r="AX27" i="1"/>
  <c r="AX28" i="1"/>
  <c r="AX31" i="1"/>
  <c r="AX32" i="1"/>
  <c r="AX33" i="1"/>
  <c r="AX37" i="1"/>
  <c r="AX38" i="1"/>
  <c r="AX39" i="1"/>
  <c r="AX42" i="1"/>
  <c r="AX43" i="1"/>
  <c r="AX44" i="1"/>
  <c r="AX45" i="1"/>
  <c r="AX48" i="1"/>
  <c r="AX49" i="1"/>
  <c r="AX50" i="1"/>
  <c r="AX53" i="1"/>
  <c r="AX54" i="1"/>
  <c r="AX55" i="1"/>
  <c r="AX58" i="1"/>
  <c r="AX59" i="1"/>
  <c r="AX60" i="1"/>
  <c r="AX61" i="1"/>
  <c r="AX64" i="1"/>
  <c r="AX65" i="1"/>
  <c r="AX66" i="1"/>
  <c r="AX67" i="1"/>
  <c r="AX68" i="1"/>
  <c r="AX69" i="1"/>
  <c r="AX72" i="1"/>
  <c r="AX73" i="1"/>
  <c r="AX74" i="1"/>
  <c r="AX77" i="1"/>
  <c r="AX78" i="1"/>
  <c r="AX79" i="1"/>
  <c r="AX82" i="1"/>
  <c r="AX83" i="1"/>
  <c r="AX84" i="1"/>
  <c r="AX94" i="1"/>
  <c r="AX95" i="1"/>
  <c r="AX96" i="1"/>
  <c r="AX97" i="1"/>
  <c r="AX98" i="1"/>
  <c r="AX109" i="1"/>
  <c r="AX110" i="1"/>
  <c r="AX111" i="1"/>
  <c r="AX112" i="1"/>
  <c r="AX113" i="1"/>
  <c r="AX114" i="1"/>
  <c r="AX115" i="1"/>
  <c r="AX116" i="1"/>
  <c r="AX122" i="1"/>
  <c r="AX123" i="1"/>
  <c r="AX131" i="1"/>
  <c r="AX132" i="1"/>
  <c r="AX133" i="1"/>
  <c r="AX146" i="1"/>
  <c r="AX147" i="1"/>
  <c r="AX148" i="1"/>
  <c r="AX149" i="1"/>
  <c r="AX150" i="1"/>
  <c r="AX161" i="1"/>
  <c r="AX162" i="1"/>
  <c r="AX164" i="1"/>
  <c r="AX165" i="1"/>
  <c r="AX166" i="1"/>
  <c r="AX167" i="1"/>
  <c r="AX176" i="1"/>
  <c r="AX177" i="1"/>
  <c r="AX178" i="1"/>
  <c r="AX179" i="1"/>
  <c r="AX180" i="1"/>
  <c r="AX183" i="1"/>
  <c r="AX184" i="1"/>
  <c r="AX185" i="1"/>
  <c r="AX191" i="1"/>
  <c r="AX192" i="1"/>
  <c r="AX193" i="1"/>
  <c r="AX194" i="1"/>
  <c r="AX195" i="1"/>
  <c r="AX197" i="1"/>
  <c r="AX202" i="1"/>
  <c r="AX203" i="1"/>
  <c r="AX212" i="1"/>
  <c r="AX213" i="1"/>
  <c r="AX214" i="1"/>
  <c r="AX215" i="1"/>
  <c r="AX216" i="1"/>
  <c r="AX217" i="1"/>
  <c r="AX218" i="1"/>
  <c r="AX219" i="1"/>
  <c r="AX220" i="1"/>
  <c r="AX230" i="1"/>
  <c r="AX232" i="1"/>
  <c r="AX233" i="1"/>
  <c r="AX234" i="1"/>
  <c r="AX238" i="1"/>
  <c r="AX239" i="1"/>
  <c r="AX249" i="1"/>
  <c r="AX251" i="1"/>
  <c r="AX252" i="1"/>
  <c r="AX253" i="1"/>
  <c r="AX257" i="1"/>
  <c r="AX258" i="1"/>
  <c r="AX259" i="1"/>
  <c r="AX260" i="1"/>
  <c r="AX261" i="1"/>
  <c r="AX262" i="1"/>
  <c r="AX263" i="1"/>
  <c r="AX264" i="1"/>
  <c r="AX268" i="1"/>
  <c r="AX269" i="1"/>
  <c r="AX270" i="1"/>
  <c r="E271" i="1"/>
  <c r="AX272" i="1"/>
  <c r="AX274" i="1"/>
  <c r="AX275" i="1"/>
  <c r="AX285" i="1"/>
  <c r="AX286" i="1"/>
  <c r="AX287" i="1"/>
  <c r="AX297" i="1"/>
  <c r="AX298" i="1"/>
  <c r="AX299" i="1"/>
  <c r="AX300" i="1"/>
  <c r="AX301" i="1"/>
  <c r="AX302" i="1"/>
  <c r="E303" i="1"/>
  <c r="I303" i="1"/>
  <c r="J303" i="1"/>
  <c r="K303" i="1"/>
  <c r="L303" i="1"/>
  <c r="AX304" i="1"/>
  <c r="AX305" i="1"/>
  <c r="AX308" i="1"/>
  <c r="AX309" i="1"/>
  <c r="AX312" i="1"/>
  <c r="AX313" i="1"/>
  <c r="AX316" i="1"/>
  <c r="AX319" i="1"/>
  <c r="AX320" i="1"/>
  <c r="AX321" i="1"/>
  <c r="AX324" i="1"/>
  <c r="AX327" i="1"/>
  <c r="AX328" i="1"/>
  <c r="AX331" i="1"/>
  <c r="AX333" i="1"/>
  <c r="AX334" i="1"/>
  <c r="AX335" i="1"/>
  <c r="AX336" i="1"/>
  <c r="AX337" i="1"/>
  <c r="AX345" i="1"/>
  <c r="AX348" i="1"/>
  <c r="AX349" i="1"/>
  <c r="AX352" i="1"/>
  <c r="AX353" i="1"/>
  <c r="AX354" i="1"/>
  <c r="AX355" i="1"/>
  <c r="AX359" i="1"/>
  <c r="AX362" i="1"/>
  <c r="AX363" i="1"/>
  <c r="AX365" i="1"/>
  <c r="AX366" i="1"/>
  <c r="AX367" i="1"/>
  <c r="AX368" i="1"/>
  <c r="AX369" i="1"/>
  <c r="AX370" i="1"/>
  <c r="AX371" i="1"/>
  <c r="AX378" i="1"/>
  <c r="AX381" i="1"/>
  <c r="AX382" i="1"/>
  <c r="AX385" i="1"/>
  <c r="AX386" i="1"/>
  <c r="AX387" i="1"/>
  <c r="AX388" i="1"/>
  <c r="AX391" i="1"/>
  <c r="AX394" i="1"/>
  <c r="AX395" i="1"/>
  <c r="AX397" i="1"/>
  <c r="AX398" i="1"/>
  <c r="AX399" i="1"/>
  <c r="AX400" i="1"/>
  <c r="AX401" i="1"/>
  <c r="AX402" i="1"/>
  <c r="AX403" i="1"/>
  <c r="AX408" i="1"/>
  <c r="AX409" i="1"/>
  <c r="AX412" i="1"/>
  <c r="AX413" i="1"/>
  <c r="AX414" i="1"/>
  <c r="AX415" i="1"/>
  <c r="AX418" i="1"/>
  <c r="AX419" i="1"/>
  <c r="AX420" i="1"/>
  <c r="AX421" i="1"/>
  <c r="AX422" i="1"/>
  <c r="AX423" i="1"/>
  <c r="AX424" i="1"/>
  <c r="AX425" i="1"/>
  <c r="AX426" i="1"/>
  <c r="AX434" i="1"/>
  <c r="AX435" i="1"/>
  <c r="AX436" i="1"/>
  <c r="AX437" i="1"/>
  <c r="AX445" i="1"/>
  <c r="AX446" i="1"/>
  <c r="AX447" i="1"/>
  <c r="E448" i="1"/>
  <c r="AX449" i="1"/>
  <c r="AX450" i="1"/>
  <c r="AX461" i="1"/>
  <c r="AX462" i="1"/>
  <c r="AX463" i="1"/>
  <c r="AX473" i="1"/>
  <c r="AX474" i="1"/>
  <c r="AX475" i="1"/>
  <c r="AX476" i="1"/>
  <c r="AX477" i="1"/>
  <c r="AX478" i="1"/>
  <c r="AX484" i="1"/>
  <c r="AX485" i="1"/>
  <c r="AX487" i="1"/>
  <c r="AX493" i="1"/>
  <c r="AX494" i="1"/>
  <c r="AX495" i="1"/>
  <c r="AX496" i="1"/>
  <c r="AX501" i="1"/>
  <c r="AX502" i="1"/>
  <c r="AX505" i="1"/>
  <c r="AX506" i="1"/>
  <c r="AX507" i="1"/>
  <c r="AX511" i="1"/>
  <c r="AX512" i="1"/>
  <c r="AX513" i="1"/>
  <c r="AX525" i="1"/>
  <c r="AX526" i="1"/>
  <c r="AX531" i="1"/>
  <c r="AX532" i="1"/>
  <c r="AX534" i="1"/>
  <c r="AX535" i="1"/>
  <c r="AX536" i="1"/>
  <c r="E537" i="1"/>
  <c r="AX538" i="1"/>
  <c r="AX539" i="1"/>
  <c r="AX540" i="1"/>
  <c r="AX541" i="1"/>
  <c r="AX542" i="1"/>
  <c r="AX543" i="1"/>
  <c r="AX548" i="1"/>
  <c r="AX549" i="1"/>
  <c r="AX550" i="1"/>
  <c r="AX558" i="1"/>
  <c r="AX559" i="1"/>
  <c r="AX560" i="1"/>
  <c r="AX573" i="1"/>
  <c r="AX574" i="1"/>
  <c r="AX575" i="1"/>
  <c r="AX576" i="1"/>
  <c r="AX587" i="1"/>
  <c r="AX588" i="1"/>
  <c r="AX591" i="1"/>
  <c r="AX592" i="1"/>
  <c r="AX593" i="1"/>
  <c r="AX597" i="1"/>
  <c r="AX598" i="1"/>
  <c r="AX599" i="1"/>
  <c r="AX600" i="1"/>
  <c r="AX603" i="1"/>
  <c r="AX604" i="1"/>
  <c r="AX605" i="1"/>
  <c r="AX610" i="1"/>
  <c r="AX611" i="1"/>
  <c r="AX612" i="1"/>
  <c r="AX620" i="1"/>
  <c r="AX622" i="1"/>
  <c r="AX623" i="1"/>
  <c r="AX626" i="1"/>
  <c r="AX627" i="1"/>
  <c r="AX629" i="1"/>
  <c r="AX630" i="1"/>
  <c r="AX634" i="1"/>
  <c r="AX635" i="1"/>
  <c r="AX636" i="1"/>
  <c r="AX637" i="1"/>
  <c r="AX639" i="1"/>
  <c r="AX640" i="1"/>
  <c r="AX641" i="1"/>
  <c r="AX646" i="1"/>
  <c r="AX648" i="1"/>
  <c r="AX649" i="1"/>
  <c r="AX650" i="1"/>
  <c r="AX652" i="1"/>
  <c r="AX653" i="1"/>
  <c r="AX657" i="1"/>
  <c r="AX658" i="1"/>
  <c r="AX659" i="1"/>
  <c r="AX660" i="1"/>
  <c r="AX661" i="1"/>
  <c r="AX662" i="1"/>
  <c r="E663" i="1"/>
  <c r="G663" i="1"/>
  <c r="H663" i="1"/>
  <c r="I663" i="1"/>
  <c r="J663" i="1"/>
  <c r="K663" i="1"/>
  <c r="L663" i="1"/>
  <c r="AX664" i="1"/>
  <c r="AX665" i="1"/>
  <c r="AX666" i="1"/>
  <c r="AX669" i="1"/>
  <c r="AX672" i="1"/>
  <c r="AX673" i="1"/>
  <c r="AX676" i="1"/>
  <c r="AX679" i="1"/>
  <c r="AX680" i="1"/>
  <c r="AX681" i="1"/>
  <c r="AX684" i="1"/>
  <c r="AX687" i="1"/>
  <c r="AX688" i="1"/>
  <c r="AX691" i="1"/>
  <c r="AX693" i="1"/>
  <c r="AX694" i="1"/>
  <c r="AX695" i="1"/>
  <c r="AX696" i="1"/>
  <c r="AX702" i="1"/>
  <c r="AX703" i="1"/>
  <c r="AX709" i="1"/>
  <c r="AX710" i="1"/>
  <c r="AX711" i="1"/>
  <c r="AX712" i="1"/>
  <c r="AX713" i="1"/>
  <c r="AX718" i="1"/>
  <c r="AX719" i="1"/>
  <c r="AX724" i="1"/>
  <c r="AX725" i="1"/>
  <c r="AX726" i="1"/>
  <c r="AX729" i="1"/>
  <c r="AX730" i="1"/>
  <c r="AX731" i="1"/>
  <c r="AX732" i="1"/>
  <c r="AX733" i="1"/>
  <c r="AX741" i="1"/>
  <c r="AX747" i="1"/>
  <c r="AX748" i="1"/>
  <c r="AX749" i="1"/>
  <c r="AX750" i="1"/>
  <c r="AX751" i="1"/>
  <c r="AX762" i="1"/>
  <c r="AX763" i="1"/>
  <c r="AX773" i="1"/>
  <c r="AX774" i="1"/>
  <c r="AX775" i="1"/>
  <c r="AX776" i="1"/>
  <c r="AX782" i="1"/>
  <c r="AX783" i="1"/>
  <c r="AX784" i="1"/>
  <c r="AX789" i="1"/>
  <c r="AX790" i="1"/>
  <c r="AX791" i="1"/>
  <c r="AX792" i="1"/>
  <c r="AX793" i="1"/>
  <c r="AX798" i="1"/>
  <c r="AX801" i="1"/>
  <c r="AX802" i="1"/>
  <c r="AX806" i="1"/>
  <c r="AX816" i="1"/>
  <c r="AX817" i="1"/>
  <c r="AX823" i="1"/>
  <c r="AX824" i="1"/>
  <c r="AX825" i="1"/>
  <c r="AX826" i="1"/>
  <c r="AX827" i="1"/>
  <c r="E828" i="1"/>
  <c r="AX828" i="1" s="1"/>
  <c r="AX829" i="1"/>
  <c r="AX940" i="1"/>
  <c r="AX942" i="1"/>
  <c r="AX944" i="1"/>
  <c r="AX946" i="1"/>
  <c r="AX955" i="1"/>
  <c r="BA493" i="1"/>
  <c r="AZ493" i="1" s="1"/>
  <c r="BA494" i="1"/>
  <c r="AZ494" i="1" s="1"/>
  <c r="BA495" i="1"/>
  <c r="AZ495" i="1" s="1"/>
  <c r="BA496" i="1"/>
  <c r="AZ496" i="1" s="1"/>
  <c r="BA501" i="1"/>
  <c r="AZ501" i="1" s="1"/>
  <c r="BA502" i="1"/>
  <c r="AZ502" i="1" s="1"/>
  <c r="BA505" i="1"/>
  <c r="AZ505" i="1" s="1"/>
  <c r="BA506" i="1"/>
  <c r="AZ506" i="1" s="1"/>
  <c r="BA507" i="1"/>
  <c r="AZ507" i="1" s="1"/>
  <c r="BA511" i="1"/>
  <c r="AZ511" i="1" s="1"/>
  <c r="BA512" i="1"/>
  <c r="AZ512" i="1" s="1"/>
  <c r="BA513" i="1"/>
  <c r="AZ513" i="1" s="1"/>
  <c r="BA525" i="1"/>
  <c r="AZ525" i="1" s="1"/>
  <c r="BA526" i="1"/>
  <c r="AZ526" i="1" s="1"/>
  <c r="BA531" i="1"/>
  <c r="AZ531" i="1" s="1"/>
  <c r="BA532" i="1"/>
  <c r="AZ532" i="1" s="1"/>
  <c r="BA534" i="1"/>
  <c r="AZ534" i="1" s="1"/>
  <c r="BA535" i="1"/>
  <c r="AZ535" i="1" s="1"/>
  <c r="BA536" i="1"/>
  <c r="AZ536" i="1" s="1"/>
  <c r="BA538" i="1"/>
  <c r="AZ538" i="1" s="1"/>
  <c r="BA539" i="1"/>
  <c r="AZ539" i="1" s="1"/>
  <c r="BA540" i="1"/>
  <c r="AZ540" i="1" s="1"/>
  <c r="BA541" i="1"/>
  <c r="AZ541" i="1" s="1"/>
  <c r="BA542" i="1"/>
  <c r="AZ542" i="1" s="1"/>
  <c r="BA543" i="1"/>
  <c r="AZ543" i="1" s="1"/>
  <c r="BA548" i="1"/>
  <c r="AZ548" i="1" s="1"/>
  <c r="BA549" i="1"/>
  <c r="AZ549" i="1" s="1"/>
  <c r="BA550" i="1"/>
  <c r="AZ550" i="1" s="1"/>
  <c r="BA558" i="1"/>
  <c r="AZ558" i="1" s="1"/>
  <c r="BA559" i="1"/>
  <c r="AZ559" i="1" s="1"/>
  <c r="BA560" i="1"/>
  <c r="AZ560" i="1" s="1"/>
  <c r="BA573" i="1"/>
  <c r="AZ573" i="1" s="1"/>
  <c r="BA574" i="1"/>
  <c r="AZ574" i="1" s="1"/>
  <c r="BA575" i="1"/>
  <c r="AZ575" i="1" s="1"/>
  <c r="BA576" i="1"/>
  <c r="AZ576" i="1" s="1"/>
  <c r="BA587" i="1"/>
  <c r="AZ587" i="1" s="1"/>
  <c r="BA588" i="1"/>
  <c r="AZ588" i="1" s="1"/>
  <c r="BA591" i="1"/>
  <c r="AZ591" i="1" s="1"/>
  <c r="BA592" i="1"/>
  <c r="AZ592" i="1" s="1"/>
  <c r="BA593" i="1"/>
  <c r="AZ593" i="1" s="1"/>
  <c r="BA597" i="1"/>
  <c r="AZ597" i="1" s="1"/>
  <c r="BA598" i="1"/>
  <c r="AZ598" i="1" s="1"/>
  <c r="BA599" i="1"/>
  <c r="AZ599" i="1" s="1"/>
  <c r="BA600" i="1"/>
  <c r="AZ600" i="1" s="1"/>
  <c r="BA603" i="1"/>
  <c r="AZ603" i="1" s="1"/>
  <c r="BA604" i="1"/>
  <c r="AZ604" i="1" s="1"/>
  <c r="BA605" i="1"/>
  <c r="AZ605" i="1" s="1"/>
  <c r="BA606" i="1"/>
  <c r="AZ606" i="1" s="1"/>
  <c r="BA610" i="1"/>
  <c r="AZ610" i="1" s="1"/>
  <c r="BA611" i="1"/>
  <c r="AZ611" i="1" s="1"/>
  <c r="BA612" i="1"/>
  <c r="AZ612" i="1" s="1"/>
  <c r="BA620" i="1"/>
  <c r="AZ620" i="1" s="1"/>
  <c r="BA622" i="1"/>
  <c r="AZ622" i="1" s="1"/>
  <c r="BA623" i="1"/>
  <c r="AZ623" i="1" s="1"/>
  <c r="BA626" i="1"/>
  <c r="AZ626" i="1" s="1"/>
  <c r="BA627" i="1"/>
  <c r="AZ627" i="1" s="1"/>
  <c r="BA629" i="1"/>
  <c r="AZ629" i="1" s="1"/>
  <c r="BA630" i="1"/>
  <c r="AZ630" i="1" s="1"/>
  <c r="BA634" i="1"/>
  <c r="AZ634" i="1" s="1"/>
  <c r="BA635" i="1"/>
  <c r="AZ635" i="1" s="1"/>
  <c r="BA636" i="1"/>
  <c r="AZ636" i="1" s="1"/>
  <c r="BA637" i="1"/>
  <c r="AZ637" i="1" s="1"/>
  <c r="BA639" i="1"/>
  <c r="AZ639" i="1" s="1"/>
  <c r="BA640" i="1"/>
  <c r="AZ640" i="1" s="1"/>
  <c r="BA641" i="1"/>
  <c r="AZ641" i="1" s="1"/>
  <c r="BA646" i="1"/>
  <c r="AZ646" i="1" s="1"/>
  <c r="BA648" i="1"/>
  <c r="AZ648" i="1" s="1"/>
  <c r="BA649" i="1"/>
  <c r="AZ649" i="1" s="1"/>
  <c r="BA650" i="1"/>
  <c r="AZ650" i="1" s="1"/>
  <c r="BA652" i="1"/>
  <c r="AZ652" i="1" s="1"/>
  <c r="BA653" i="1"/>
  <c r="AZ653" i="1" s="1"/>
  <c r="BA657" i="1"/>
  <c r="AZ657" i="1" s="1"/>
  <c r="BA658" i="1"/>
  <c r="AZ658" i="1" s="1"/>
  <c r="BA659" i="1"/>
  <c r="AZ659" i="1" s="1"/>
  <c r="BA660" i="1"/>
  <c r="AZ660" i="1" s="1"/>
  <c r="BA661" i="1"/>
  <c r="AZ661" i="1" s="1"/>
  <c r="BA662" i="1"/>
  <c r="AZ662" i="1" s="1"/>
  <c r="BA663" i="1"/>
  <c r="AZ663" i="1" s="1"/>
  <c r="BA664" i="1"/>
  <c r="AZ664" i="1" s="1"/>
  <c r="BA665" i="1"/>
  <c r="AZ665" i="1" s="1"/>
  <c r="BA666" i="1"/>
  <c r="AZ666" i="1" s="1"/>
  <c r="BA669" i="1"/>
  <c r="AZ669" i="1" s="1"/>
  <c r="BA672" i="1"/>
  <c r="AZ672" i="1" s="1"/>
  <c r="F672" i="1" s="1"/>
  <c r="BA673" i="1"/>
  <c r="AZ673" i="1" s="1"/>
  <c r="BA679" i="1"/>
  <c r="AZ679" i="1" s="1"/>
  <c r="BA680" i="1"/>
  <c r="AZ680" i="1" s="1"/>
  <c r="BA681" i="1"/>
  <c r="AZ681" i="1" s="1"/>
  <c r="BA684" i="1"/>
  <c r="AZ684" i="1" s="1"/>
  <c r="BA687" i="1"/>
  <c r="AZ687" i="1" s="1"/>
  <c r="BA688" i="1"/>
  <c r="AZ688" i="1" s="1"/>
  <c r="BA691" i="1"/>
  <c r="AZ691" i="1" s="1"/>
  <c r="BA693" i="1"/>
  <c r="AZ693" i="1" s="1"/>
  <c r="BA694" i="1"/>
  <c r="AZ694" i="1" s="1"/>
  <c r="BA695" i="1"/>
  <c r="AZ695" i="1" s="1"/>
  <c r="BA696" i="1"/>
  <c r="AZ696" i="1" s="1"/>
  <c r="BA703" i="1"/>
  <c r="AZ703" i="1" s="1"/>
  <c r="BA709" i="1"/>
  <c r="AZ709" i="1" s="1"/>
  <c r="BA710" i="1"/>
  <c r="AZ710" i="1" s="1"/>
  <c r="BA711" i="1"/>
  <c r="AZ711" i="1" s="1"/>
  <c r="BA712" i="1"/>
  <c r="AZ712" i="1" s="1"/>
  <c r="BA713" i="1"/>
  <c r="AZ713" i="1" s="1"/>
  <c r="BA718" i="1"/>
  <c r="AZ718" i="1" s="1"/>
  <c r="BA719" i="1"/>
  <c r="AZ719" i="1" s="1"/>
  <c r="BA724" i="1"/>
  <c r="AZ724" i="1" s="1"/>
  <c r="BA725" i="1"/>
  <c r="AZ725" i="1" s="1"/>
  <c r="BA729" i="1"/>
  <c r="AZ729" i="1" s="1"/>
  <c r="BA730" i="1"/>
  <c r="AZ730" i="1" s="1"/>
  <c r="BA731" i="1"/>
  <c r="AZ731" i="1" s="1"/>
  <c r="BA732" i="1"/>
  <c r="AZ732" i="1" s="1"/>
  <c r="BA733" i="1"/>
  <c r="AZ733" i="1" s="1"/>
  <c r="BA741" i="1"/>
  <c r="AZ741" i="1" s="1"/>
  <c r="BA747" i="1"/>
  <c r="AZ747" i="1" s="1"/>
  <c r="BA748" i="1"/>
  <c r="AZ748" i="1" s="1"/>
  <c r="BA749" i="1"/>
  <c r="AZ749" i="1" s="1"/>
  <c r="BA750" i="1"/>
  <c r="AZ750" i="1" s="1"/>
  <c r="BA751" i="1"/>
  <c r="AZ751" i="1" s="1"/>
  <c r="BA762" i="1"/>
  <c r="AZ762" i="1" s="1"/>
  <c r="BA763" i="1"/>
  <c r="AZ763" i="1" s="1"/>
  <c r="BA773" i="1"/>
  <c r="AZ773" i="1" s="1"/>
  <c r="BA774" i="1"/>
  <c r="AZ774" i="1" s="1"/>
  <c r="BA775" i="1"/>
  <c r="AZ775" i="1" s="1"/>
  <c r="BA776" i="1"/>
  <c r="AZ776" i="1" s="1"/>
  <c r="BA780" i="1"/>
  <c r="AZ780" i="1" s="1"/>
  <c r="BA781" i="1"/>
  <c r="AZ781" i="1" s="1"/>
  <c r="BA782" i="1"/>
  <c r="AZ782" i="1" s="1"/>
  <c r="BA783" i="1"/>
  <c r="AZ783" i="1" s="1"/>
  <c r="BA784" i="1"/>
  <c r="AZ784" i="1" s="1"/>
  <c r="BA789" i="1"/>
  <c r="AZ789" i="1" s="1"/>
  <c r="BA790" i="1"/>
  <c r="AZ790" i="1" s="1"/>
  <c r="BA791" i="1"/>
  <c r="AZ791" i="1" s="1"/>
  <c r="BA792" i="1"/>
  <c r="AZ792" i="1" s="1"/>
  <c r="BA793" i="1"/>
  <c r="AZ793" i="1" s="1"/>
  <c r="BA798" i="1"/>
  <c r="AZ798" i="1" s="1"/>
  <c r="BA801" i="1"/>
  <c r="AZ801" i="1" s="1"/>
  <c r="BA802" i="1"/>
  <c r="AZ802" i="1" s="1"/>
  <c r="BA816" i="1"/>
  <c r="AZ816" i="1" s="1"/>
  <c r="BA817" i="1"/>
  <c r="AZ817" i="1" s="1"/>
  <c r="BA16" i="1"/>
  <c r="AZ16" i="1" s="1"/>
  <c r="BA17" i="1"/>
  <c r="AZ17" i="1" s="1"/>
  <c r="BA18" i="1"/>
  <c r="AZ18" i="1" s="1"/>
  <c r="BA19" i="1"/>
  <c r="AZ19" i="1" s="1"/>
  <c r="BA24" i="1"/>
  <c r="AZ24" i="1" s="1"/>
  <c r="BA25" i="1"/>
  <c r="AZ25" i="1" s="1"/>
  <c r="BA26" i="1"/>
  <c r="AZ26" i="1" s="1"/>
  <c r="BA27" i="1"/>
  <c r="AZ27" i="1" s="1"/>
  <c r="BA28" i="1"/>
  <c r="AZ28" i="1" s="1"/>
  <c r="BA31" i="1"/>
  <c r="AZ31" i="1" s="1"/>
  <c r="BA32" i="1"/>
  <c r="AZ32" i="1" s="1"/>
  <c r="BA33" i="1"/>
  <c r="AZ33" i="1" s="1"/>
  <c r="BA37" i="1"/>
  <c r="AZ37" i="1" s="1"/>
  <c r="BA38" i="1"/>
  <c r="AZ38" i="1" s="1"/>
  <c r="BA39" i="1"/>
  <c r="AZ39" i="1" s="1"/>
  <c r="BA42" i="1"/>
  <c r="AZ42" i="1" s="1"/>
  <c r="BA43" i="1"/>
  <c r="AZ43" i="1" s="1"/>
  <c r="BA44" i="1"/>
  <c r="AZ44" i="1" s="1"/>
  <c r="BA45" i="1"/>
  <c r="AZ45" i="1" s="1"/>
  <c r="BA48" i="1"/>
  <c r="AZ48" i="1" s="1"/>
  <c r="BA49" i="1"/>
  <c r="AZ49" i="1" s="1"/>
  <c r="BA50" i="1"/>
  <c r="AZ50" i="1" s="1"/>
  <c r="BA53" i="1"/>
  <c r="AZ53" i="1" s="1"/>
  <c r="BA54" i="1"/>
  <c r="AZ54" i="1" s="1"/>
  <c r="BA55" i="1"/>
  <c r="AZ55" i="1" s="1"/>
  <c r="BA58" i="1"/>
  <c r="AZ58" i="1" s="1"/>
  <c r="BA59" i="1"/>
  <c r="AZ59" i="1" s="1"/>
  <c r="BA60" i="1"/>
  <c r="AZ60" i="1" s="1"/>
  <c r="BA61" i="1"/>
  <c r="AZ61" i="1" s="1"/>
  <c r="BA64" i="1"/>
  <c r="AZ64" i="1" s="1"/>
  <c r="BA65" i="1"/>
  <c r="AZ65" i="1" s="1"/>
  <c r="BA66" i="1"/>
  <c r="AZ66" i="1" s="1"/>
  <c r="BA67" i="1"/>
  <c r="AZ67" i="1" s="1"/>
  <c r="BA68" i="1"/>
  <c r="AZ68" i="1" s="1"/>
  <c r="BA69" i="1"/>
  <c r="AZ69" i="1" s="1"/>
  <c r="BA72" i="1"/>
  <c r="AZ72" i="1" s="1"/>
  <c r="BA73" i="1"/>
  <c r="AZ73" i="1" s="1"/>
  <c r="BA74" i="1"/>
  <c r="AZ74" i="1" s="1"/>
  <c r="BA77" i="1"/>
  <c r="AZ77" i="1" s="1"/>
  <c r="BA78" i="1"/>
  <c r="AZ78" i="1" s="1"/>
  <c r="BA79" i="1"/>
  <c r="AZ79" i="1" s="1"/>
  <c r="BA82" i="1"/>
  <c r="AZ82" i="1" s="1"/>
  <c r="BA83" i="1"/>
  <c r="AZ83" i="1" s="1"/>
  <c r="BA84" i="1"/>
  <c r="AZ84" i="1" s="1"/>
  <c r="BA94" i="1"/>
  <c r="AZ94" i="1" s="1"/>
  <c r="BA95" i="1"/>
  <c r="AZ95" i="1" s="1"/>
  <c r="BA96" i="1"/>
  <c r="AZ96" i="1" s="1"/>
  <c r="BA97" i="1"/>
  <c r="AZ97" i="1" s="1"/>
  <c r="BA98" i="1"/>
  <c r="AZ98" i="1" s="1"/>
  <c r="BA109" i="1"/>
  <c r="AZ109" i="1" s="1"/>
  <c r="BA110" i="1"/>
  <c r="AZ110" i="1" s="1"/>
  <c r="BA111" i="1"/>
  <c r="AZ111" i="1" s="1"/>
  <c r="BA112" i="1"/>
  <c r="AZ112" i="1" s="1"/>
  <c r="BA113" i="1"/>
  <c r="AZ113" i="1" s="1"/>
  <c r="BA114" i="1"/>
  <c r="AZ114" i="1" s="1"/>
  <c r="BA115" i="1"/>
  <c r="AZ115" i="1" s="1"/>
  <c r="BA116" i="1"/>
  <c r="AZ116" i="1" s="1"/>
  <c r="BA121" i="1"/>
  <c r="AZ121" i="1" s="1"/>
  <c r="BA122" i="1"/>
  <c r="AZ122" i="1" s="1"/>
  <c r="BA123" i="1"/>
  <c r="AZ123" i="1" s="1"/>
  <c r="BA131" i="1"/>
  <c r="AZ131" i="1" s="1"/>
  <c r="BA132" i="1"/>
  <c r="AZ132" i="1" s="1"/>
  <c r="BA133" i="1"/>
  <c r="AZ133" i="1" s="1"/>
  <c r="BA146" i="1"/>
  <c r="AZ146" i="1" s="1"/>
  <c r="BA147" i="1"/>
  <c r="AZ147" i="1" s="1"/>
  <c r="BA148" i="1"/>
  <c r="AZ148" i="1" s="1"/>
  <c r="BA149" i="1"/>
  <c r="AZ149" i="1" s="1"/>
  <c r="BA150" i="1"/>
  <c r="AZ150" i="1" s="1"/>
  <c r="BA161" i="1"/>
  <c r="AZ161" i="1" s="1"/>
  <c r="BA162" i="1"/>
  <c r="AZ162" i="1" s="1"/>
  <c r="BA164" i="1"/>
  <c r="AZ164" i="1" s="1"/>
  <c r="BA165" i="1"/>
  <c r="AZ165" i="1" s="1"/>
  <c r="BA166" i="1"/>
  <c r="AZ166" i="1" s="1"/>
  <c r="BA167" i="1"/>
  <c r="AZ167" i="1" s="1"/>
  <c r="BA170" i="1"/>
  <c r="AZ170" i="1" s="1"/>
  <c r="BA171" i="1"/>
  <c r="AZ171" i="1" s="1"/>
  <c r="BA172" i="1"/>
  <c r="AZ172" i="1" s="1"/>
  <c r="BA173" i="1"/>
  <c r="AZ173" i="1" s="1"/>
  <c r="BA174" i="1"/>
  <c r="AZ174" i="1" s="1"/>
  <c r="BA175" i="1"/>
  <c r="AZ175" i="1" s="1"/>
  <c r="BA176" i="1"/>
  <c r="AZ176" i="1" s="1"/>
  <c r="BA177" i="1"/>
  <c r="AZ177" i="1" s="1"/>
  <c r="BA178" i="1"/>
  <c r="AZ178" i="1" s="1"/>
  <c r="BA179" i="1"/>
  <c r="AZ179" i="1" s="1"/>
  <c r="BA180" i="1"/>
  <c r="AZ180" i="1" s="1"/>
  <c r="BA183" i="1"/>
  <c r="AZ183" i="1" s="1"/>
  <c r="BA184" i="1"/>
  <c r="AZ184" i="1" s="1"/>
  <c r="BA185" i="1"/>
  <c r="AZ185" i="1" s="1"/>
  <c r="BA191" i="1"/>
  <c r="AZ191" i="1" s="1"/>
  <c r="BA192" i="1"/>
  <c r="AZ192" i="1" s="1"/>
  <c r="BA193" i="1"/>
  <c r="AZ193" i="1" s="1"/>
  <c r="BA194" i="1"/>
  <c r="AZ194" i="1" s="1"/>
  <c r="BA195" i="1"/>
  <c r="AZ195" i="1" s="1"/>
  <c r="BA197" i="1"/>
  <c r="AZ197" i="1" s="1"/>
  <c r="BA202" i="1"/>
  <c r="AZ202" i="1" s="1"/>
  <c r="BA203" i="1"/>
  <c r="AZ203" i="1" s="1"/>
  <c r="BA210" i="1"/>
  <c r="AZ210" i="1" s="1"/>
  <c r="BA212" i="1"/>
  <c r="AZ212" i="1" s="1"/>
  <c r="BA213" i="1"/>
  <c r="AZ213" i="1" s="1"/>
  <c r="BA214" i="1"/>
  <c r="AZ214" i="1" s="1"/>
  <c r="BA215" i="1"/>
  <c r="AZ215" i="1" s="1"/>
  <c r="BA216" i="1"/>
  <c r="AZ216" i="1" s="1"/>
  <c r="BA217" i="1"/>
  <c r="AZ217" i="1" s="1"/>
  <c r="BA218" i="1"/>
  <c r="AZ218" i="1" s="1"/>
  <c r="BA219" i="1"/>
  <c r="AZ219" i="1" s="1"/>
  <c r="BA220" i="1"/>
  <c r="AZ220" i="1" s="1"/>
  <c r="BA229" i="1"/>
  <c r="AZ229" i="1" s="1"/>
  <c r="BA230" i="1"/>
  <c r="AZ230" i="1" s="1"/>
  <c r="BA232" i="1"/>
  <c r="AZ232" i="1" s="1"/>
  <c r="BA233" i="1"/>
  <c r="AZ233" i="1" s="1"/>
  <c r="BA234" i="1"/>
  <c r="AZ234" i="1" s="1"/>
  <c r="BA238" i="1"/>
  <c r="AZ238" i="1" s="1"/>
  <c r="BA239" i="1"/>
  <c r="AZ239" i="1" s="1"/>
  <c r="BA249" i="1"/>
  <c r="AZ249" i="1" s="1"/>
  <c r="BA251" i="1"/>
  <c r="AZ251" i="1" s="1"/>
  <c r="BA252" i="1"/>
  <c r="AZ252" i="1" s="1"/>
  <c r="BA253" i="1"/>
  <c r="AZ253" i="1" s="1"/>
  <c r="BA257" i="1"/>
  <c r="AZ257" i="1" s="1"/>
  <c r="BA258" i="1"/>
  <c r="AZ258" i="1" s="1"/>
  <c r="BA259" i="1"/>
  <c r="AZ259" i="1" s="1"/>
  <c r="BA260" i="1"/>
  <c r="AZ260" i="1" s="1"/>
  <c r="BA261" i="1"/>
  <c r="AZ261" i="1" s="1"/>
  <c r="BA262" i="1"/>
  <c r="AZ262" i="1" s="1"/>
  <c r="BA263" i="1"/>
  <c r="AZ263" i="1" s="1"/>
  <c r="BA264" i="1"/>
  <c r="AZ264" i="1" s="1"/>
  <c r="BA268" i="1"/>
  <c r="AZ268" i="1" s="1"/>
  <c r="BA269" i="1"/>
  <c r="AZ269" i="1" s="1"/>
  <c r="BA270" i="1"/>
  <c r="AZ270" i="1" s="1"/>
  <c r="BA272" i="1"/>
  <c r="AZ272" i="1" s="1"/>
  <c r="BA274" i="1"/>
  <c r="AZ274" i="1" s="1"/>
  <c r="BA275" i="1"/>
  <c r="AZ275" i="1" s="1"/>
  <c r="BA285" i="1"/>
  <c r="AZ285" i="1" s="1"/>
  <c r="BA286" i="1"/>
  <c r="AZ286" i="1" s="1"/>
  <c r="BA287" i="1"/>
  <c r="AZ287" i="1" s="1"/>
  <c r="BA297" i="1"/>
  <c r="AZ297" i="1" s="1"/>
  <c r="BA298" i="1"/>
  <c r="AZ298" i="1" s="1"/>
  <c r="BA299" i="1"/>
  <c r="AZ299" i="1" s="1"/>
  <c r="BA300" i="1"/>
  <c r="AZ300" i="1" s="1"/>
  <c r="BA301" i="1"/>
  <c r="AZ301" i="1" s="1"/>
  <c r="BA302" i="1"/>
  <c r="AZ302" i="1" s="1"/>
  <c r="BA303" i="1"/>
  <c r="AZ303" i="1" s="1"/>
  <c r="BA304" i="1"/>
  <c r="AZ304" i="1" s="1"/>
  <c r="BA305" i="1"/>
  <c r="AZ305" i="1" s="1"/>
  <c r="BA308" i="1"/>
  <c r="AZ308" i="1" s="1"/>
  <c r="BA309" i="1"/>
  <c r="AZ309" i="1" s="1"/>
  <c r="BA312" i="1"/>
  <c r="AZ312" i="1" s="1"/>
  <c r="BA313" i="1"/>
  <c r="AZ313" i="1" s="1"/>
  <c r="BA316" i="1"/>
  <c r="AZ316" i="1" s="1"/>
  <c r="BA319" i="1"/>
  <c r="AZ319" i="1" s="1"/>
  <c r="BA320" i="1"/>
  <c r="AZ320" i="1" s="1"/>
  <c r="BA321" i="1"/>
  <c r="AZ321" i="1" s="1"/>
  <c r="BA324" i="1"/>
  <c r="AZ324" i="1" s="1"/>
  <c r="BA327" i="1"/>
  <c r="AZ327" i="1" s="1"/>
  <c r="BA328" i="1"/>
  <c r="AZ328" i="1" s="1"/>
  <c r="BA331" i="1"/>
  <c r="AZ331" i="1" s="1"/>
  <c r="BA333" i="1"/>
  <c r="AZ333" i="1" s="1"/>
  <c r="BA334" i="1"/>
  <c r="AZ334" i="1" s="1"/>
  <c r="BA335" i="1"/>
  <c r="AZ335" i="1" s="1"/>
  <c r="BA336" i="1"/>
  <c r="AZ336" i="1" s="1"/>
  <c r="BA337" i="1"/>
  <c r="AZ337" i="1" s="1"/>
  <c r="BA345" i="1"/>
  <c r="AZ345" i="1" s="1"/>
  <c r="BA348" i="1"/>
  <c r="AZ348" i="1" s="1"/>
  <c r="BA349" i="1"/>
  <c r="AZ349" i="1" s="1"/>
  <c r="BA352" i="1"/>
  <c r="AZ352" i="1" s="1"/>
  <c r="BA353" i="1"/>
  <c r="AZ353" i="1" s="1"/>
  <c r="BA354" i="1"/>
  <c r="AZ354" i="1" s="1"/>
  <c r="BA355" i="1"/>
  <c r="AZ355" i="1" s="1"/>
  <c r="BA359" i="1"/>
  <c r="AZ359" i="1" s="1"/>
  <c r="BA362" i="1"/>
  <c r="AZ362" i="1" s="1"/>
  <c r="BA363" i="1"/>
  <c r="AZ363" i="1" s="1"/>
  <c r="BA365" i="1"/>
  <c r="AZ365" i="1" s="1"/>
  <c r="BA366" i="1"/>
  <c r="AZ366" i="1" s="1"/>
  <c r="BA367" i="1"/>
  <c r="AZ367" i="1" s="1"/>
  <c r="BA368" i="1"/>
  <c r="AZ368" i="1" s="1"/>
  <c r="BA369" i="1"/>
  <c r="AZ369" i="1" s="1"/>
  <c r="BA370" i="1"/>
  <c r="AZ370" i="1" s="1"/>
  <c r="BA371" i="1"/>
  <c r="AZ371" i="1" s="1"/>
  <c r="BA378" i="1"/>
  <c r="AZ378" i="1" s="1"/>
  <c r="BA381" i="1"/>
  <c r="AZ381" i="1" s="1"/>
  <c r="BA382" i="1"/>
  <c r="AZ382" i="1" s="1"/>
  <c r="BA385" i="1"/>
  <c r="AZ385" i="1" s="1"/>
  <c r="BA386" i="1"/>
  <c r="AZ386" i="1" s="1"/>
  <c r="BA387" i="1"/>
  <c r="AZ387" i="1" s="1"/>
  <c r="BA388" i="1"/>
  <c r="AZ388" i="1" s="1"/>
  <c r="BA391" i="1"/>
  <c r="AZ391" i="1" s="1"/>
  <c r="BA394" i="1"/>
  <c r="AZ394" i="1" s="1"/>
  <c r="BA395" i="1"/>
  <c r="AZ395" i="1" s="1"/>
  <c r="BA397" i="1"/>
  <c r="AZ397" i="1" s="1"/>
  <c r="BA398" i="1"/>
  <c r="AZ398" i="1" s="1"/>
  <c r="BA399" i="1"/>
  <c r="AZ399" i="1" s="1"/>
  <c r="BA400" i="1"/>
  <c r="AZ400" i="1" s="1"/>
  <c r="BA401" i="1"/>
  <c r="AZ401" i="1" s="1"/>
  <c r="BA402" i="1"/>
  <c r="AZ402" i="1" s="1"/>
  <c r="BA403" i="1"/>
  <c r="AZ403" i="1" s="1"/>
  <c r="BA408" i="1"/>
  <c r="AZ408" i="1" s="1"/>
  <c r="BA409" i="1"/>
  <c r="AZ409" i="1" s="1"/>
  <c r="BA412" i="1"/>
  <c r="AZ412" i="1" s="1"/>
  <c r="BA413" i="1"/>
  <c r="AZ413" i="1" s="1"/>
  <c r="BA414" i="1"/>
  <c r="AZ414" i="1" s="1"/>
  <c r="BA415" i="1"/>
  <c r="AZ415" i="1" s="1"/>
  <c r="BA418" i="1"/>
  <c r="AZ418" i="1" s="1"/>
  <c r="BA419" i="1"/>
  <c r="AZ419" i="1" s="1"/>
  <c r="BA420" i="1"/>
  <c r="AZ420" i="1" s="1"/>
  <c r="BA421" i="1"/>
  <c r="AZ421" i="1" s="1"/>
  <c r="BA422" i="1"/>
  <c r="AZ422" i="1" s="1"/>
  <c r="BA423" i="1"/>
  <c r="AZ423" i="1" s="1"/>
  <c r="BA424" i="1"/>
  <c r="AZ424" i="1" s="1"/>
  <c r="BA425" i="1"/>
  <c r="AZ425" i="1" s="1"/>
  <c r="BA426" i="1"/>
  <c r="AZ426" i="1" s="1"/>
  <c r="BA434" i="1"/>
  <c r="AZ434" i="1" s="1"/>
  <c r="BA435" i="1"/>
  <c r="AZ435" i="1" s="1"/>
  <c r="BA436" i="1"/>
  <c r="AZ436" i="1" s="1"/>
  <c r="BA437" i="1"/>
  <c r="AZ437" i="1" s="1"/>
  <c r="BA444" i="1"/>
  <c r="AZ444" i="1" s="1"/>
  <c r="BA445" i="1"/>
  <c r="AZ445" i="1" s="1"/>
  <c r="BA446" i="1"/>
  <c r="AZ446" i="1" s="1"/>
  <c r="BA447" i="1"/>
  <c r="AZ447" i="1" s="1"/>
  <c r="BA448" i="1"/>
  <c r="AZ448" i="1" s="1"/>
  <c r="BA449" i="1"/>
  <c r="AZ449" i="1" s="1"/>
  <c r="BA450" i="1"/>
  <c r="AZ450" i="1" s="1"/>
  <c r="BA461" i="1"/>
  <c r="AZ461" i="1" s="1"/>
  <c r="BA462" i="1"/>
  <c r="AZ462" i="1" s="1"/>
  <c r="BA463" i="1"/>
  <c r="AZ463" i="1" s="1"/>
  <c r="BA473" i="1"/>
  <c r="AZ473" i="1" s="1"/>
  <c r="BA474" i="1"/>
  <c r="AZ474" i="1" s="1"/>
  <c r="BA475" i="1"/>
  <c r="AZ475" i="1" s="1"/>
  <c r="BA476" i="1"/>
  <c r="AZ476" i="1" s="1"/>
  <c r="BA477" i="1"/>
  <c r="AZ477" i="1" s="1"/>
  <c r="BA478" i="1"/>
  <c r="AZ478" i="1" s="1"/>
  <c r="BA484" i="1"/>
  <c r="AZ484" i="1" s="1"/>
  <c r="BA485" i="1"/>
  <c r="AZ485" i="1" s="1"/>
  <c r="BA488" i="1"/>
  <c r="BA487" i="1"/>
  <c r="B749" i="1"/>
  <c r="B711" i="1"/>
  <c r="B506" i="1"/>
  <c r="B476" i="1"/>
  <c r="B353" i="1"/>
  <c r="B96" i="1"/>
  <c r="B59" i="1"/>
  <c r="B596" i="1"/>
  <c r="G7" i="1"/>
  <c r="AS5" i="1"/>
  <c r="AK5" i="1"/>
  <c r="AC5" i="1"/>
  <c r="T5" i="1"/>
  <c r="AS2" i="1"/>
  <c r="AS3" i="1"/>
  <c r="AS4" i="1"/>
  <c r="AS1" i="1"/>
  <c r="AK2" i="1"/>
  <c r="AK3" i="1"/>
  <c r="AK4" i="1"/>
  <c r="AK1" i="1"/>
  <c r="AC2" i="1"/>
  <c r="AC3" i="1"/>
  <c r="AC4" i="1"/>
  <c r="AC1" i="1"/>
  <c r="T2" i="1"/>
  <c r="T3" i="1"/>
  <c r="T4" i="1"/>
  <c r="T1" i="1"/>
  <c r="AI7" i="1"/>
  <c r="C787" i="1"/>
  <c r="B787" i="1"/>
  <c r="B148" i="1"/>
  <c r="B216" i="1"/>
  <c r="B400" i="1"/>
  <c r="B436" i="1"/>
  <c r="B544" i="1"/>
  <c r="C544" i="1"/>
  <c r="B545" i="1"/>
  <c r="C545" i="1"/>
  <c r="B546" i="1"/>
  <c r="C546" i="1"/>
  <c r="B548" i="1"/>
  <c r="C548" i="1"/>
  <c r="B549" i="1"/>
  <c r="C549" i="1"/>
  <c r="B550" i="1"/>
  <c r="B551" i="1"/>
  <c r="C551" i="1"/>
  <c r="B552" i="1"/>
  <c r="C552" i="1"/>
  <c r="B553" i="1"/>
  <c r="C553" i="1"/>
  <c r="B554" i="1"/>
  <c r="C554" i="1"/>
  <c r="B555" i="1"/>
  <c r="C555" i="1"/>
  <c r="B556" i="1"/>
  <c r="C556" i="1"/>
  <c r="B557" i="1"/>
  <c r="C557" i="1"/>
  <c r="B558" i="1"/>
  <c r="C558" i="1"/>
  <c r="B559" i="1"/>
  <c r="C559" i="1"/>
  <c r="B560" i="1"/>
  <c r="B561" i="1"/>
  <c r="C561" i="1"/>
  <c r="B562" i="1"/>
  <c r="C562" i="1"/>
  <c r="B563" i="1"/>
  <c r="C563" i="1"/>
  <c r="B564" i="1"/>
  <c r="C564" i="1"/>
  <c r="B565" i="1"/>
  <c r="C565" i="1"/>
  <c r="B566" i="1"/>
  <c r="C566" i="1"/>
  <c r="B567" i="1"/>
  <c r="C567" i="1"/>
  <c r="B568" i="1"/>
  <c r="C568" i="1"/>
  <c r="B569" i="1"/>
  <c r="C569" i="1"/>
  <c r="B570" i="1"/>
  <c r="C570" i="1"/>
  <c r="B571" i="1"/>
  <c r="C571" i="1"/>
  <c r="B572" i="1"/>
  <c r="C572" i="1"/>
  <c r="B573" i="1"/>
  <c r="C573" i="1"/>
  <c r="B574" i="1"/>
  <c r="B576" i="1"/>
  <c r="B577" i="1"/>
  <c r="C577" i="1"/>
  <c r="B578" i="1"/>
  <c r="C578" i="1"/>
  <c r="B579" i="1"/>
  <c r="C579" i="1"/>
  <c r="B580" i="1"/>
  <c r="C580" i="1"/>
  <c r="B581" i="1"/>
  <c r="C581" i="1"/>
  <c r="B582" i="1"/>
  <c r="C582" i="1"/>
  <c r="B583" i="1"/>
  <c r="C583" i="1"/>
  <c r="B584" i="1"/>
  <c r="C584" i="1"/>
  <c r="B585" i="1"/>
  <c r="C585" i="1"/>
  <c r="B586" i="1"/>
  <c r="C586" i="1"/>
  <c r="B587" i="1"/>
  <c r="C587" i="1"/>
  <c r="B594" i="1"/>
  <c r="C594" i="1"/>
  <c r="B595" i="1"/>
  <c r="C595" i="1"/>
  <c r="B597" i="1"/>
  <c r="B598" i="1"/>
  <c r="C598" i="1"/>
  <c r="B599" i="1"/>
  <c r="B696" i="1"/>
  <c r="B697" i="1"/>
  <c r="C697" i="1"/>
  <c r="B698" i="1"/>
  <c r="C698" i="1"/>
  <c r="B699" i="1"/>
  <c r="C699" i="1"/>
  <c r="B700" i="1"/>
  <c r="C700" i="1"/>
  <c r="B701" i="1"/>
  <c r="C701" i="1"/>
  <c r="B702" i="1"/>
  <c r="C702" i="1"/>
  <c r="B703" i="1"/>
  <c r="C703" i="1"/>
  <c r="B704" i="1"/>
  <c r="C704" i="1"/>
  <c r="B705" i="1"/>
  <c r="C705" i="1"/>
  <c r="B706" i="1"/>
  <c r="C706" i="1"/>
  <c r="B707" i="1"/>
  <c r="C707" i="1"/>
  <c r="B708" i="1"/>
  <c r="C708" i="1"/>
  <c r="B709" i="1"/>
  <c r="C709" i="1"/>
  <c r="C710" i="1"/>
  <c r="B714" i="1"/>
  <c r="C714" i="1"/>
  <c r="B715" i="1"/>
  <c r="C715" i="1"/>
  <c r="B716" i="1"/>
  <c r="C716" i="1"/>
  <c r="B717" i="1"/>
  <c r="C717" i="1"/>
  <c r="B718" i="1"/>
  <c r="C718" i="1"/>
  <c r="B720" i="1"/>
  <c r="C720" i="1"/>
  <c r="B721" i="1"/>
  <c r="C721" i="1"/>
  <c r="B722" i="1"/>
  <c r="C722" i="1"/>
  <c r="B723" i="1"/>
  <c r="C723" i="1"/>
  <c r="B724" i="1"/>
  <c r="C724" i="1"/>
  <c r="B725" i="1"/>
  <c r="C725" i="1"/>
  <c r="B727" i="1"/>
  <c r="C727" i="1"/>
  <c r="B728" i="1"/>
  <c r="C728" i="1"/>
  <c r="B729" i="1"/>
  <c r="C729" i="1"/>
  <c r="B731" i="1"/>
  <c r="C731" i="1"/>
  <c r="B733" i="1"/>
  <c r="B734" i="1"/>
  <c r="C734" i="1"/>
  <c r="B735" i="1"/>
  <c r="C735" i="1"/>
  <c r="B736" i="1"/>
  <c r="C736" i="1"/>
  <c r="B737" i="1"/>
  <c r="C737" i="1"/>
  <c r="B738" i="1"/>
  <c r="C738" i="1"/>
  <c r="B739" i="1"/>
  <c r="C739" i="1"/>
  <c r="B740" i="1"/>
  <c r="C740" i="1"/>
  <c r="B741" i="1"/>
  <c r="C741" i="1"/>
  <c r="B742" i="1"/>
  <c r="C742" i="1"/>
  <c r="B743" i="1"/>
  <c r="C743" i="1"/>
  <c r="B744" i="1"/>
  <c r="C744" i="1"/>
  <c r="B745" i="1"/>
  <c r="C745" i="1"/>
  <c r="B747" i="1"/>
  <c r="C747" i="1"/>
  <c r="B748" i="1"/>
  <c r="C748" i="1"/>
  <c r="B752" i="1"/>
  <c r="C752" i="1"/>
  <c r="B753" i="1"/>
  <c r="C753" i="1"/>
  <c r="B754" i="1"/>
  <c r="C754" i="1"/>
  <c r="B755" i="1"/>
  <c r="C755" i="1"/>
  <c r="B756" i="1"/>
  <c r="C756" i="1"/>
  <c r="B757" i="1"/>
  <c r="C757" i="1"/>
  <c r="B758" i="1"/>
  <c r="C758" i="1"/>
  <c r="B759" i="1"/>
  <c r="C759" i="1"/>
  <c r="B760" i="1"/>
  <c r="C760" i="1"/>
  <c r="B761" i="1"/>
  <c r="C761" i="1"/>
  <c r="B762" i="1"/>
  <c r="C762" i="1"/>
  <c r="B764" i="1"/>
  <c r="C764" i="1"/>
  <c r="B765" i="1"/>
  <c r="C765" i="1"/>
  <c r="B766" i="1"/>
  <c r="C766" i="1"/>
  <c r="B767" i="1"/>
  <c r="C767" i="1"/>
  <c r="B768" i="1"/>
  <c r="C768" i="1"/>
  <c r="B769" i="1"/>
  <c r="C769" i="1"/>
  <c r="B770" i="1"/>
  <c r="C770" i="1"/>
  <c r="B771" i="1"/>
  <c r="C771" i="1"/>
  <c r="B772" i="1"/>
  <c r="C772" i="1"/>
  <c r="B773" i="1"/>
  <c r="C773" i="1"/>
  <c r="B774" i="1"/>
  <c r="C774" i="1"/>
  <c r="B775" i="1"/>
  <c r="C775" i="1"/>
  <c r="C776" i="1"/>
  <c r="B777" i="1"/>
  <c r="C777" i="1"/>
  <c r="B778" i="1"/>
  <c r="C778" i="1"/>
  <c r="B779" i="1"/>
  <c r="C779" i="1"/>
  <c r="B780" i="1"/>
  <c r="C780" i="1"/>
  <c r="B781" i="1"/>
  <c r="C781" i="1"/>
  <c r="B782" i="1"/>
  <c r="C782" i="1"/>
  <c r="C784" i="1"/>
  <c r="B785" i="1"/>
  <c r="C785" i="1"/>
  <c r="B786" i="1"/>
  <c r="C786" i="1"/>
  <c r="B788" i="1"/>
  <c r="C788" i="1"/>
  <c r="B789" i="1"/>
  <c r="C789" i="1"/>
  <c r="B791" i="1"/>
  <c r="B793" i="1"/>
  <c r="B794" i="1"/>
  <c r="C794" i="1"/>
  <c r="B795" i="1"/>
  <c r="C795" i="1"/>
  <c r="B796" i="1"/>
  <c r="C796" i="1"/>
  <c r="B797" i="1"/>
  <c r="C797" i="1"/>
  <c r="B798" i="1"/>
  <c r="C798" i="1"/>
  <c r="C799" i="1"/>
  <c r="C800" i="1"/>
  <c r="C801" i="1"/>
  <c r="B803" i="1"/>
  <c r="C803" i="1"/>
  <c r="B804" i="1"/>
  <c r="C804" i="1"/>
  <c r="B805" i="1"/>
  <c r="C805" i="1"/>
  <c r="B806" i="1"/>
  <c r="C806" i="1"/>
  <c r="C807" i="1"/>
  <c r="C808" i="1"/>
  <c r="C809" i="1"/>
  <c r="C810" i="1"/>
  <c r="C811" i="1"/>
  <c r="C812" i="1"/>
  <c r="C813" i="1"/>
  <c r="C814" i="1"/>
  <c r="C815" i="1"/>
  <c r="C816" i="1"/>
  <c r="B818" i="1"/>
  <c r="C818" i="1"/>
  <c r="B819" i="1"/>
  <c r="C819" i="1"/>
  <c r="B820" i="1"/>
  <c r="C820" i="1"/>
  <c r="B821" i="1"/>
  <c r="C821" i="1"/>
  <c r="B822" i="1"/>
  <c r="C822" i="1"/>
  <c r="B823" i="1"/>
  <c r="C823" i="1"/>
  <c r="B824" i="1"/>
  <c r="C824" i="1"/>
  <c r="D303" i="1"/>
  <c r="AW303" i="1"/>
  <c r="D448" i="1"/>
  <c r="AW448" i="1"/>
  <c r="AW638" i="1"/>
  <c r="D663" i="1"/>
  <c r="AW663" i="1"/>
  <c r="AW827" i="1"/>
  <c r="B828" i="1"/>
  <c r="C828" i="1"/>
  <c r="D828" i="1"/>
  <c r="AW828" i="1"/>
  <c r="E582" i="1"/>
  <c r="AJ900" i="1"/>
  <c r="AO902" i="1"/>
  <c r="J488" i="1"/>
  <c r="H488" i="1"/>
  <c r="I488" i="1"/>
  <c r="K488" i="1"/>
  <c r="L488" i="1"/>
  <c r="M488" i="1"/>
  <c r="N488" i="1"/>
  <c r="O488" i="1"/>
  <c r="P488" i="1"/>
  <c r="Q488" i="1"/>
  <c r="R488" i="1"/>
  <c r="S488" i="1"/>
  <c r="T488" i="1"/>
  <c r="U488" i="1"/>
  <c r="V488" i="1"/>
  <c r="W488" i="1"/>
  <c r="X488" i="1"/>
  <c r="Y488" i="1"/>
  <c r="Z488" i="1"/>
  <c r="AA488" i="1"/>
  <c r="AB488" i="1"/>
  <c r="AC488" i="1"/>
  <c r="AD488" i="1"/>
  <c r="AE488" i="1"/>
  <c r="AF488" i="1"/>
  <c r="AG488" i="1"/>
  <c r="AH488" i="1"/>
  <c r="AI488" i="1"/>
  <c r="AJ488" i="1"/>
  <c r="AK488" i="1"/>
  <c r="AL488" i="1"/>
  <c r="AM488" i="1"/>
  <c r="AN488" i="1"/>
  <c r="AO488" i="1"/>
  <c r="AP488" i="1"/>
  <c r="AQ488" i="1"/>
  <c r="AR488" i="1"/>
  <c r="AS488" i="1"/>
  <c r="AT488" i="1"/>
  <c r="AU488" i="1"/>
  <c r="AV488" i="1"/>
  <c r="AO904" i="1"/>
  <c r="AI900" i="1"/>
  <c r="AM900" i="1"/>
  <c r="AU900" i="1"/>
  <c r="AG900" i="1"/>
  <c r="U900" i="1"/>
  <c r="Q896" i="1"/>
  <c r="AC896" i="1"/>
  <c r="U896" i="1"/>
  <c r="AP908" i="1"/>
  <c r="AF908" i="1"/>
  <c r="J908" i="1"/>
  <c r="K900" i="1"/>
  <c r="Q904" i="1"/>
  <c r="AO900" i="1"/>
  <c r="AV900" i="1"/>
  <c r="AF900" i="1"/>
  <c r="AD900" i="1"/>
  <c r="X900" i="1"/>
  <c r="T900" i="1"/>
  <c r="AV896" i="1"/>
  <c r="W896" i="1"/>
  <c r="AE906" i="1"/>
  <c r="I910" i="1"/>
  <c r="AQ908" i="1"/>
  <c r="AM908" i="1"/>
  <c r="AE908" i="1"/>
  <c r="U908" i="1"/>
  <c r="P914" i="1"/>
  <c r="M908" i="1"/>
  <c r="I908" i="1"/>
  <c r="T405" i="1"/>
  <c r="A22" i="1"/>
  <c r="L908" i="1"/>
  <c r="AF904" i="1"/>
  <c r="W900" i="1"/>
  <c r="F115" i="2" l="1"/>
  <c r="J114" i="2"/>
  <c r="K114" i="2"/>
  <c r="V898" i="1"/>
  <c r="H898" i="1"/>
  <c r="J898" i="1"/>
  <c r="X898" i="1"/>
  <c r="AN898" i="1"/>
  <c r="Y898" i="1"/>
  <c r="AB910" i="1"/>
  <c r="H912" i="1"/>
  <c r="R912" i="1"/>
  <c r="P912" i="1"/>
  <c r="AL182" i="1"/>
  <c r="AL183" i="1" s="1"/>
  <c r="L40" i="3" s="1"/>
  <c r="AC52" i="1"/>
  <c r="AI52" i="1"/>
  <c r="H21" i="1"/>
  <c r="H169" i="1" s="1"/>
  <c r="AQ21" i="1"/>
  <c r="P52" i="1"/>
  <c r="J52" i="1"/>
  <c r="AB21" i="1"/>
  <c r="O182" i="1"/>
  <c r="O183" i="1" s="1"/>
  <c r="L15" i="3" s="1"/>
  <c r="AS52" i="1"/>
  <c r="X81" i="1"/>
  <c r="S52" i="1"/>
  <c r="AI81" i="1"/>
  <c r="AM144" i="1"/>
  <c r="AL52" i="1"/>
  <c r="AL880" i="1" s="1"/>
  <c r="AM21" i="1"/>
  <c r="AN52" i="1"/>
  <c r="V21" i="1"/>
  <c r="I81" i="1"/>
  <c r="Z52" i="1"/>
  <c r="N21" i="1"/>
  <c r="Q21" i="1"/>
  <c r="T182" i="1"/>
  <c r="T183" i="1" s="1"/>
  <c r="L21" i="3" s="1"/>
  <c r="U52" i="1"/>
  <c r="T52" i="1"/>
  <c r="AH21" i="1"/>
  <c r="AA405" i="1"/>
  <c r="AP405" i="1"/>
  <c r="N405" i="1"/>
  <c r="F789" i="1"/>
  <c r="AT52" i="1"/>
  <c r="L52" i="1"/>
  <c r="T81" i="1"/>
  <c r="X21" i="1"/>
  <c r="AO405" i="1"/>
  <c r="W405" i="1"/>
  <c r="J81" i="1"/>
  <c r="J182" i="1"/>
  <c r="AG81" i="1"/>
  <c r="AK405" i="1"/>
  <c r="Q52" i="1"/>
  <c r="G52" i="1"/>
  <c r="P21" i="1"/>
  <c r="S405" i="1"/>
  <c r="P81" i="1"/>
  <c r="AA52" i="1"/>
  <c r="AM52" i="1"/>
  <c r="AH52" i="1"/>
  <c r="AA81" i="1"/>
  <c r="I21" i="1"/>
  <c r="I169" i="1" s="1"/>
  <c r="Y405" i="1"/>
  <c r="AR405" i="1"/>
  <c r="AT81" i="1"/>
  <c r="AK52" i="1"/>
  <c r="AF52" i="1"/>
  <c r="AQ52" i="1"/>
  <c r="AD21" i="1"/>
  <c r="AR21" i="1"/>
  <c r="AH405" i="1"/>
  <c r="L405" i="1"/>
  <c r="Y182" i="1"/>
  <c r="Y183" i="1" s="1"/>
  <c r="L26" i="3" s="1"/>
  <c r="O81" i="1"/>
  <c r="Z405" i="1"/>
  <c r="AT182" i="1"/>
  <c r="AT183" i="1" s="1"/>
  <c r="L52" i="3" s="1"/>
  <c r="S182" i="1"/>
  <c r="M182" i="1"/>
  <c r="M183" i="1" s="1"/>
  <c r="L13" i="3" s="1"/>
  <c r="AS182" i="1"/>
  <c r="AS183" i="1" s="1"/>
  <c r="L51" i="3" s="1"/>
  <c r="AK182" i="1"/>
  <c r="AK183" i="1" s="1"/>
  <c r="L39" i="3" s="1"/>
  <c r="W182" i="1"/>
  <c r="W183" i="1" s="1"/>
  <c r="L24" i="3" s="1"/>
  <c r="F741" i="1"/>
  <c r="H52" i="1"/>
  <c r="AP52" i="1"/>
  <c r="Y81" i="1"/>
  <c r="AE21" i="1"/>
  <c r="Q405" i="1"/>
  <c r="J405" i="1"/>
  <c r="AJ405" i="1"/>
  <c r="AU81" i="1"/>
  <c r="AP81" i="1"/>
  <c r="AU52" i="1"/>
  <c r="AF81" i="1"/>
  <c r="AJ21" i="1"/>
  <c r="O52" i="1"/>
  <c r="V52" i="1"/>
  <c r="I52" i="1"/>
  <c r="U81" i="1"/>
  <c r="AG21" i="1"/>
  <c r="AQ405" i="1"/>
  <c r="AQ81" i="1"/>
  <c r="R182" i="1"/>
  <c r="R183" i="1" s="1"/>
  <c r="L20" i="3" s="1"/>
  <c r="AD182" i="1"/>
  <c r="AD183" i="1" s="1"/>
  <c r="L31" i="3" s="1"/>
  <c r="N182" i="1"/>
  <c r="N183" i="1" s="1"/>
  <c r="L14" i="3" s="1"/>
  <c r="AJ52" i="1"/>
  <c r="AG52" i="1"/>
  <c r="AV21" i="1"/>
  <c r="AR52" i="1"/>
  <c r="AO52" i="1"/>
  <c r="AB81" i="1"/>
  <c r="L21" i="1"/>
  <c r="L169" i="1" s="1"/>
  <c r="AA21" i="1"/>
  <c r="I405" i="1"/>
  <c r="AF405" i="1"/>
  <c r="AL81" i="1"/>
  <c r="M52" i="1"/>
  <c r="AD52" i="1"/>
  <c r="N52" i="1"/>
  <c r="AB52" i="1"/>
  <c r="Y52" i="1"/>
  <c r="Z81" i="1"/>
  <c r="AS21" i="1"/>
  <c r="AS867" i="1" s="1"/>
  <c r="AT21" i="1"/>
  <c r="S21" i="1"/>
  <c r="W21" i="1"/>
  <c r="AT405" i="1"/>
  <c r="AI405" i="1"/>
  <c r="AB405" i="1"/>
  <c r="AK81" i="1"/>
  <c r="K81" i="1"/>
  <c r="AN182" i="1"/>
  <c r="AN183" i="1" s="1"/>
  <c r="L44" i="3" s="1"/>
  <c r="K52" i="1"/>
  <c r="X52" i="1"/>
  <c r="AE52" i="1"/>
  <c r="AV52" i="1"/>
  <c r="W52" i="1"/>
  <c r="AC81" i="1"/>
  <c r="AC21" i="1"/>
  <c r="AU21" i="1"/>
  <c r="AL21" i="1"/>
  <c r="AG405" i="1"/>
  <c r="R405" i="1"/>
  <c r="K405" i="1"/>
  <c r="AV81" i="1"/>
  <c r="M914" i="1"/>
  <c r="T894" i="1"/>
  <c r="Z670" i="1"/>
  <c r="X914" i="1"/>
  <c r="AT914" i="1"/>
  <c r="AS914" i="1"/>
  <c r="X894" i="1"/>
  <c r="X70" i="1" s="1"/>
  <c r="I914" i="1"/>
  <c r="AB914" i="1"/>
  <c r="AB141" i="1" s="1"/>
  <c r="O914" i="1"/>
  <c r="AJ914" i="1"/>
  <c r="AM914" i="1"/>
  <c r="AM769" i="1" s="1"/>
  <c r="G589" i="1"/>
  <c r="AX589" i="1" s="1"/>
  <c r="G601" i="1"/>
  <c r="AX601" i="1" s="1"/>
  <c r="F548" i="1"/>
  <c r="L910" i="1"/>
  <c r="L139" i="1" s="1"/>
  <c r="AL700" i="1"/>
  <c r="P685" i="1"/>
  <c r="S670" i="1"/>
  <c r="Y910" i="1"/>
  <c r="Z685" i="1"/>
  <c r="AD700" i="1"/>
  <c r="F444" i="1"/>
  <c r="AS340" i="1"/>
  <c r="S22" i="1"/>
  <c r="AK91" i="1"/>
  <c r="AG670" i="1"/>
  <c r="AH685" i="1"/>
  <c r="AO670" i="1"/>
  <c r="AA685" i="1"/>
  <c r="U685" i="1"/>
  <c r="X685" i="1"/>
  <c r="T670" i="1"/>
  <c r="AH670" i="1"/>
  <c r="H670" i="1"/>
  <c r="Z700" i="1"/>
  <c r="I117" i="1"/>
  <c r="Y670" i="1"/>
  <c r="AV670" i="1"/>
  <c r="P670" i="1"/>
  <c r="AA896" i="1"/>
  <c r="V900" i="1"/>
  <c r="O900" i="1"/>
  <c r="AK896" i="1"/>
  <c r="AG896" i="1"/>
  <c r="AQ670" i="1"/>
  <c r="V670" i="1"/>
  <c r="AN670" i="1"/>
  <c r="N670" i="1"/>
  <c r="G896" i="1"/>
  <c r="AE896" i="1"/>
  <c r="AS896" i="1"/>
  <c r="Y896" i="1"/>
  <c r="AC906" i="1"/>
  <c r="R670" i="1"/>
  <c r="J896" i="1"/>
  <c r="J75" i="1" s="1"/>
  <c r="AF670" i="1"/>
  <c r="AI670" i="1"/>
  <c r="J670" i="1"/>
  <c r="AT670" i="1"/>
  <c r="Q670" i="1"/>
  <c r="AE670" i="1"/>
  <c r="K896" i="1"/>
  <c r="K75" i="1" s="1"/>
  <c r="AM896" i="1"/>
  <c r="AM75" i="1" s="1"/>
  <c r="Q906" i="1"/>
  <c r="R896" i="1"/>
  <c r="R75" i="1" s="1"/>
  <c r="AI896" i="1"/>
  <c r="AP670" i="1"/>
  <c r="M670" i="1"/>
  <c r="AA670" i="1"/>
  <c r="AO896" i="1"/>
  <c r="O896" i="1"/>
  <c r="AO906" i="1"/>
  <c r="AL670" i="1"/>
  <c r="AS670" i="1"/>
  <c r="I896" i="1"/>
  <c r="S896" i="1"/>
  <c r="AQ896" i="1"/>
  <c r="AS900" i="1"/>
  <c r="M896" i="1"/>
  <c r="Z896" i="1"/>
  <c r="R685" i="1"/>
  <c r="H685" i="1"/>
  <c r="J914" i="1"/>
  <c r="Q908" i="1"/>
  <c r="Y908" i="1"/>
  <c r="AF914" i="1"/>
  <c r="AV908" i="1"/>
  <c r="AV86" i="1" s="1"/>
  <c r="AA914" i="1"/>
  <c r="P908" i="1"/>
  <c r="AR908" i="1"/>
  <c r="AH898" i="1"/>
  <c r="Q717" i="1"/>
  <c r="AS675" i="1"/>
  <c r="N908" i="1"/>
  <c r="AP685" i="1"/>
  <c r="K908" i="1"/>
  <c r="R914" i="1"/>
  <c r="Z914" i="1"/>
  <c r="AG908" i="1"/>
  <c r="AN914" i="1"/>
  <c r="G914" i="1"/>
  <c r="L898" i="1"/>
  <c r="AB898" i="1"/>
  <c r="AR898" i="1"/>
  <c r="R908" i="1"/>
  <c r="AC914" i="1"/>
  <c r="AL898" i="1"/>
  <c r="K898" i="1"/>
  <c r="AV685" i="1"/>
  <c r="S908" i="1"/>
  <c r="S86" i="1" s="1"/>
  <c r="AA908" i="1"/>
  <c r="AA86" i="1" s="1"/>
  <c r="AH914" i="1"/>
  <c r="AH769" i="1" s="1"/>
  <c r="AO908" i="1"/>
  <c r="AE914" i="1"/>
  <c r="X908" i="1"/>
  <c r="AK914" i="1"/>
  <c r="O898" i="1"/>
  <c r="AC685" i="1"/>
  <c r="AL685" i="1"/>
  <c r="AS685" i="1"/>
  <c r="AK685" i="1"/>
  <c r="L914" i="1"/>
  <c r="T914" i="1"/>
  <c r="T141" i="1" s="1"/>
  <c r="AI908" i="1"/>
  <c r="AP914" i="1"/>
  <c r="K914" i="1"/>
  <c r="AI914" i="1"/>
  <c r="P898" i="1"/>
  <c r="P754" i="1" s="1"/>
  <c r="AF898" i="1"/>
  <c r="Z908" i="1"/>
  <c r="P700" i="1"/>
  <c r="AD685" i="1"/>
  <c r="S685" i="1"/>
  <c r="AB685" i="1"/>
  <c r="G908" i="1"/>
  <c r="G86" i="1" s="1"/>
  <c r="N914" i="1"/>
  <c r="V914" i="1"/>
  <c r="AC908" i="1"/>
  <c r="AK908" i="1"/>
  <c r="AR914" i="1"/>
  <c r="S914" i="1"/>
  <c r="AQ914" i="1"/>
  <c r="T898" i="1"/>
  <c r="AJ898" i="1"/>
  <c r="AH908" i="1"/>
  <c r="AV914" i="1"/>
  <c r="Y914" i="1"/>
  <c r="W685" i="1"/>
  <c r="V685" i="1"/>
  <c r="H914" i="1"/>
  <c r="O908" i="1"/>
  <c r="O86" i="1" s="1"/>
  <c r="W908" i="1"/>
  <c r="AD914" i="1"/>
  <c r="AL914" i="1"/>
  <c r="AS908" i="1"/>
  <c r="W914" i="1"/>
  <c r="H908" i="1"/>
  <c r="S902" i="1"/>
  <c r="R898" i="1"/>
  <c r="AO914" i="1"/>
  <c r="V902" i="1"/>
  <c r="G488" i="1"/>
  <c r="AX488" i="1" s="1"/>
  <c r="G284" i="1"/>
  <c r="AX284" i="1" s="1"/>
  <c r="U30" i="1"/>
  <c r="G91" i="1"/>
  <c r="AM117" i="1"/>
  <c r="W117" i="1"/>
  <c r="AC717" i="1"/>
  <c r="K91" i="1"/>
  <c r="H91" i="1"/>
  <c r="J117" i="1"/>
  <c r="AH91" i="1"/>
  <c r="R675" i="1"/>
  <c r="AD90" i="1"/>
  <c r="AE51" i="1"/>
  <c r="AE30" i="1"/>
  <c r="F53" i="1"/>
  <c r="Z30" i="1"/>
  <c r="AS375" i="1"/>
  <c r="AN700" i="1"/>
  <c r="F285" i="1"/>
  <c r="AD117" i="1"/>
  <c r="I717" i="1"/>
  <c r="J690" i="1"/>
  <c r="O675" i="1"/>
  <c r="F926" i="1"/>
  <c r="AX926" i="1" s="1"/>
  <c r="M564" i="1"/>
  <c r="AC722" i="1"/>
  <c r="W707" i="1"/>
  <c r="AI142" i="1"/>
  <c r="AC85" i="1"/>
  <c r="N91" i="1"/>
  <c r="P117" i="1"/>
  <c r="AV117" i="1"/>
  <c r="Y91" i="1"/>
  <c r="I91" i="1"/>
  <c r="AS117" i="1"/>
  <c r="AJ117" i="1"/>
  <c r="AE91" i="1"/>
  <c r="M117" i="1"/>
  <c r="AB117" i="1"/>
  <c r="AL91" i="1"/>
  <c r="AO117" i="1"/>
  <c r="AV91" i="1"/>
  <c r="O91" i="1"/>
  <c r="I75" i="1"/>
  <c r="AM91" i="1"/>
  <c r="O30" i="1"/>
  <c r="O90" i="1"/>
  <c r="AL675" i="1"/>
  <c r="AD717" i="1"/>
  <c r="V30" i="1"/>
  <c r="H90" i="1"/>
  <c r="AP690" i="1"/>
  <c r="V690" i="1"/>
  <c r="R30" i="1"/>
  <c r="L30" i="1"/>
  <c r="AV675" i="1"/>
  <c r="AO690" i="1"/>
  <c r="AE690" i="1"/>
  <c r="AV90" i="1"/>
  <c r="K675" i="1"/>
  <c r="I779" i="1"/>
  <c r="Y675" i="1"/>
  <c r="Q690" i="1"/>
  <c r="AB524" i="1"/>
  <c r="AR675" i="1"/>
  <c r="AF690" i="1"/>
  <c r="AN690" i="1"/>
  <c r="Y717" i="1"/>
  <c r="Q30" i="1"/>
  <c r="AD30" i="1"/>
  <c r="N30" i="1"/>
  <c r="AL30" i="1"/>
  <c r="J90" i="1"/>
  <c r="Q757" i="1"/>
  <c r="AU51" i="1"/>
  <c r="P675" i="1"/>
  <c r="AF675" i="1"/>
  <c r="AE675" i="1"/>
  <c r="AT675" i="1"/>
  <c r="G675" i="1"/>
  <c r="AT690" i="1"/>
  <c r="Y690" i="1"/>
  <c r="AS690" i="1"/>
  <c r="AI690" i="1"/>
  <c r="U690" i="1"/>
  <c r="AL717" i="1"/>
  <c r="AH717" i="1"/>
  <c r="U717" i="1"/>
  <c r="AI90" i="1"/>
  <c r="P375" i="1"/>
  <c r="M30" i="1"/>
  <c r="AG30" i="1"/>
  <c r="I30" i="1"/>
  <c r="V90" i="1"/>
  <c r="V757" i="1"/>
  <c r="W779" i="1"/>
  <c r="W51" i="1"/>
  <c r="AN675" i="1"/>
  <c r="T675" i="1"/>
  <c r="Q675" i="1"/>
  <c r="AH675" i="1"/>
  <c r="AG675" i="1"/>
  <c r="J675" i="1"/>
  <c r="AL690" i="1"/>
  <c r="R690" i="1"/>
  <c r="AH690" i="1"/>
  <c r="AA690" i="1"/>
  <c r="O690" i="1"/>
  <c r="R717" i="1"/>
  <c r="AR717" i="1"/>
  <c r="O717" i="1"/>
  <c r="AP90" i="1"/>
  <c r="AL375" i="1"/>
  <c r="AK30" i="1"/>
  <c r="Z90" i="1"/>
  <c r="S779" i="1"/>
  <c r="M675" i="1"/>
  <c r="AU690" i="1"/>
  <c r="AD690" i="1"/>
  <c r="M690" i="1"/>
  <c r="AQ51" i="1"/>
  <c r="AL90" i="1"/>
  <c r="AU375" i="1"/>
  <c r="AP30" i="1"/>
  <c r="AC90" i="1"/>
  <c r="AP51" i="1"/>
  <c r="H675" i="1"/>
  <c r="AU675" i="1"/>
  <c r="W690" i="1"/>
  <c r="L690" i="1"/>
  <c r="AN717" i="1"/>
  <c r="H30" i="1"/>
  <c r="AA30" i="1"/>
  <c r="U90" i="1"/>
  <c r="S757" i="1"/>
  <c r="L779" i="1"/>
  <c r="Z51" i="1"/>
  <c r="AA675" i="1"/>
  <c r="AP675" i="1"/>
  <c r="V675" i="1"/>
  <c r="S675" i="1"/>
  <c r="AM675" i="1"/>
  <c r="AQ690" i="1"/>
  <c r="AG690" i="1"/>
  <c r="S690" i="1"/>
  <c r="AV690" i="1"/>
  <c r="H690" i="1"/>
  <c r="AM717" i="1"/>
  <c r="H717" i="1"/>
  <c r="AI717" i="1"/>
  <c r="AO90" i="1"/>
  <c r="T375" i="1"/>
  <c r="I139" i="1"/>
  <c r="K30" i="1"/>
  <c r="G30" i="1"/>
  <c r="O757" i="1"/>
  <c r="AI675" i="1"/>
  <c r="Z675" i="1"/>
  <c r="AJ690" i="1"/>
  <c r="L717" i="1"/>
  <c r="AS30" i="1"/>
  <c r="AG90" i="1"/>
  <c r="AO30" i="1"/>
  <c r="J30" i="1"/>
  <c r="T30" i="1"/>
  <c r="AH30" i="1"/>
  <c r="Y90" i="1"/>
  <c r="M90" i="1"/>
  <c r="G757" i="1"/>
  <c r="AK779" i="1"/>
  <c r="AO675" i="1"/>
  <c r="AJ675" i="1"/>
  <c r="I675" i="1"/>
  <c r="N675" i="1"/>
  <c r="AB675" i="1"/>
  <c r="AM690" i="1"/>
  <c r="AC690" i="1"/>
  <c r="P690" i="1"/>
  <c r="AR690" i="1"/>
  <c r="X690" i="1"/>
  <c r="AF717" i="1"/>
  <c r="W717" i="1"/>
  <c r="AA717" i="1"/>
  <c r="AR90" i="1"/>
  <c r="Z375" i="1"/>
  <c r="AB139" i="1"/>
  <c r="T757" i="1"/>
  <c r="AC675" i="1"/>
  <c r="U675" i="1"/>
  <c r="N690" i="1"/>
  <c r="AT717" i="1"/>
  <c r="AU139" i="1"/>
  <c r="AD675" i="1"/>
  <c r="X675" i="1"/>
  <c r="Z690" i="1"/>
  <c r="T690" i="1"/>
  <c r="P717" i="1"/>
  <c r="AH375" i="1"/>
  <c r="S30" i="1"/>
  <c r="W30" i="1"/>
  <c r="P30" i="1"/>
  <c r="Y757" i="1"/>
  <c r="L524" i="1"/>
  <c r="W675" i="1"/>
  <c r="AQ675" i="1"/>
  <c r="AK675" i="1"/>
  <c r="L675" i="1"/>
  <c r="AB690" i="1"/>
  <c r="I690" i="1"/>
  <c r="K690" i="1"/>
  <c r="AK690" i="1"/>
  <c r="AP717" i="1"/>
  <c r="AS717" i="1"/>
  <c r="V910" i="1"/>
  <c r="AL910" i="1"/>
  <c r="AL139" i="1" s="1"/>
  <c r="AK910" i="1"/>
  <c r="G910" i="1"/>
  <c r="G139" i="1" s="1"/>
  <c r="AM910" i="1"/>
  <c r="AV910" i="1"/>
  <c r="AV139" i="1" s="1"/>
  <c r="R723" i="1"/>
  <c r="AR708" i="1"/>
  <c r="AU699" i="1"/>
  <c r="AK683" i="1"/>
  <c r="H668" i="1"/>
  <c r="Y143" i="1"/>
  <c r="V135" i="1"/>
  <c r="AN86" i="1"/>
  <c r="AR910" i="1"/>
  <c r="AO910" i="1"/>
  <c r="O910" i="1"/>
  <c r="AQ910" i="1"/>
  <c r="G358" i="1"/>
  <c r="AA721" i="1"/>
  <c r="Z118" i="1"/>
  <c r="Y80" i="1"/>
  <c r="G344" i="1"/>
  <c r="N698" i="1"/>
  <c r="R910" i="1"/>
  <c r="R139" i="1" s="1"/>
  <c r="H910" i="1"/>
  <c r="H139" i="1" s="1"/>
  <c r="X910" i="1"/>
  <c r="M910" i="1"/>
  <c r="AC910" i="1"/>
  <c r="S910" i="1"/>
  <c r="S139" i="1" s="1"/>
  <c r="V562" i="1"/>
  <c r="AU469" i="1"/>
  <c r="L787" i="1"/>
  <c r="U705" i="1"/>
  <c r="H692" i="1"/>
  <c r="W677" i="1"/>
  <c r="H117" i="1"/>
  <c r="AN75" i="1"/>
  <c r="N910" i="1"/>
  <c r="N139" i="1" s="1"/>
  <c r="AD910" i="1"/>
  <c r="AD139" i="1" s="1"/>
  <c r="AN910" i="1"/>
  <c r="W910" i="1"/>
  <c r="W139" i="1" s="1"/>
  <c r="AA910" i="1"/>
  <c r="AA139" i="1" s="1"/>
  <c r="AU595" i="1"/>
  <c r="AM561" i="1"/>
  <c r="M717" i="1"/>
  <c r="T910" i="1"/>
  <c r="AJ910" i="1"/>
  <c r="AT910" i="1"/>
  <c r="Q910" i="1"/>
  <c r="AA898" i="1"/>
  <c r="K515" i="1"/>
  <c r="AU766" i="1"/>
  <c r="AT728" i="1"/>
  <c r="I689" i="1"/>
  <c r="AD186" i="1"/>
  <c r="AH910" i="1"/>
  <c r="J910" i="1"/>
  <c r="J139" i="1" s="1"/>
  <c r="Z910" i="1"/>
  <c r="Z139" i="1" s="1"/>
  <c r="AG910" i="1"/>
  <c r="AE910" i="1"/>
  <c r="AE139" i="1" s="1"/>
  <c r="AI910" i="1"/>
  <c r="AI139" i="1" s="1"/>
  <c r="AM898" i="1"/>
  <c r="E546" i="1"/>
  <c r="AH546" i="1" s="1"/>
  <c r="AS119" i="1"/>
  <c r="AH119" i="1"/>
  <c r="Z119" i="1"/>
  <c r="AD119" i="1"/>
  <c r="G119" i="1"/>
  <c r="W119" i="1"/>
  <c r="K119" i="1"/>
  <c r="AL119" i="1"/>
  <c r="H119" i="1"/>
  <c r="AE119" i="1"/>
  <c r="S119" i="1"/>
  <c r="AT119" i="1"/>
  <c r="P119" i="1"/>
  <c r="AU119" i="1"/>
  <c r="AA119" i="1"/>
  <c r="L119" i="1"/>
  <c r="X119" i="1"/>
  <c r="AG119" i="1"/>
  <c r="AI119" i="1"/>
  <c r="O119" i="1"/>
  <c r="T119" i="1"/>
  <c r="M119" i="1"/>
  <c r="U119" i="1"/>
  <c r="AJ119" i="1"/>
  <c r="AC119" i="1"/>
  <c r="AF119" i="1"/>
  <c r="Y119" i="1"/>
  <c r="R119" i="1"/>
  <c r="AQ119" i="1"/>
  <c r="AM119" i="1"/>
  <c r="AB119" i="1"/>
  <c r="AV119" i="1"/>
  <c r="AO119" i="1"/>
  <c r="AK119" i="1"/>
  <c r="AN119" i="1"/>
  <c r="Q119" i="1"/>
  <c r="AP119" i="1"/>
  <c r="I119" i="1"/>
  <c r="N119" i="1"/>
  <c r="J119" i="1"/>
  <c r="AR119" i="1"/>
  <c r="V119" i="1"/>
  <c r="G544" i="1"/>
  <c r="H466" i="1"/>
  <c r="K715" i="1"/>
  <c r="AA701" i="1"/>
  <c r="AE686" i="1"/>
  <c r="AA671" i="1"/>
  <c r="H145" i="1"/>
  <c r="P910" i="1"/>
  <c r="AF910" i="1"/>
  <c r="AP910" i="1"/>
  <c r="AP139" i="1" s="1"/>
  <c r="U910" i="1"/>
  <c r="U139" i="1" s="1"/>
  <c r="AS910" i="1"/>
  <c r="AQ898" i="1"/>
  <c r="AS465" i="1"/>
  <c r="K390" i="1"/>
  <c r="G364" i="1"/>
  <c r="U700" i="1"/>
  <c r="AF685" i="1"/>
  <c r="W670" i="1"/>
  <c r="X182" i="1"/>
  <c r="X183" i="1" s="1"/>
  <c r="L25" i="3" s="1"/>
  <c r="N144" i="1"/>
  <c r="T294" i="1"/>
  <c r="AM544" i="1"/>
  <c r="V340" i="1"/>
  <c r="AV340" i="1"/>
  <c r="Y340" i="1"/>
  <c r="X22" i="1"/>
  <c r="AQ22" i="1"/>
  <c r="AQ340" i="1"/>
  <c r="AH22" i="1"/>
  <c r="O145" i="1"/>
  <c r="P22" i="1"/>
  <c r="Q341" i="1"/>
  <c r="AH56" i="1"/>
  <c r="AE186" i="1"/>
  <c r="T186" i="1"/>
  <c r="L757" i="1"/>
  <c r="K779" i="1"/>
  <c r="K56" i="1"/>
  <c r="AQ56" i="1"/>
  <c r="P186" i="1"/>
  <c r="AB374" i="1"/>
  <c r="H757" i="1"/>
  <c r="Q779" i="1"/>
  <c r="AN341" i="1"/>
  <c r="M757" i="1"/>
  <c r="W757" i="1"/>
  <c r="J757" i="1"/>
  <c r="H779" i="1"/>
  <c r="H341" i="1"/>
  <c r="V701" i="1"/>
  <c r="Q686" i="1"/>
  <c r="L186" i="1"/>
  <c r="AD524" i="1"/>
  <c r="AR482" i="1"/>
  <c r="Q374" i="1"/>
  <c r="Z341" i="1"/>
  <c r="J186" i="1"/>
  <c r="AQ29" i="1"/>
  <c r="AR651" i="1"/>
  <c r="J374" i="1"/>
  <c r="AI341" i="1"/>
  <c r="AP374" i="1"/>
  <c r="AV56" i="1"/>
  <c r="AE374" i="1"/>
  <c r="P56" i="1"/>
  <c r="G29" i="1"/>
  <c r="AV196" i="1"/>
  <c r="K351" i="1"/>
  <c r="AO186" i="1"/>
  <c r="AM29" i="1"/>
  <c r="Y56" i="1"/>
  <c r="F249" i="1"/>
  <c r="U572" i="1"/>
  <c r="N57" i="1"/>
  <c r="I145" i="1"/>
  <c r="U671" i="1"/>
  <c r="X686" i="1"/>
  <c r="AF701" i="1"/>
  <c r="R22" i="1"/>
  <c r="U22" i="1"/>
  <c r="L340" i="1"/>
  <c r="AD340" i="1"/>
  <c r="G340" i="1"/>
  <c r="AG340" i="1"/>
  <c r="J340" i="1"/>
  <c r="AB22" i="1"/>
  <c r="W22" i="1"/>
  <c r="AK22" i="1"/>
  <c r="AU22" i="1"/>
  <c r="T145" i="1"/>
  <c r="N22" i="1"/>
  <c r="Q22" i="1"/>
  <c r="S57" i="1"/>
  <c r="AK340" i="1"/>
  <c r="N340" i="1"/>
  <c r="AN340" i="1"/>
  <c r="Q340" i="1"/>
  <c r="AI340" i="1"/>
  <c r="AV22" i="1"/>
  <c r="AV867" i="1" s="1"/>
  <c r="AD22" i="1"/>
  <c r="AM22" i="1"/>
  <c r="AN145" i="1"/>
  <c r="L22" i="1"/>
  <c r="O22" i="1"/>
  <c r="P57" i="1"/>
  <c r="AC340" i="1"/>
  <c r="AU340" i="1"/>
  <c r="AF340" i="1"/>
  <c r="I340" i="1"/>
  <c r="AA340" i="1"/>
  <c r="AR22" i="1"/>
  <c r="Z22" i="1"/>
  <c r="AR340" i="1"/>
  <c r="AC22" i="1"/>
  <c r="I22" i="1"/>
  <c r="U340" i="1"/>
  <c r="AP340" i="1"/>
  <c r="AP241" i="1"/>
  <c r="AU686" i="1"/>
  <c r="G22" i="1"/>
  <c r="K22" i="1"/>
  <c r="AP57" i="1"/>
  <c r="N145" i="1"/>
  <c r="AJ340" i="1"/>
  <c r="M340" i="1"/>
  <c r="AE340" i="1"/>
  <c r="P340" i="1"/>
  <c r="AH340" i="1"/>
  <c r="K340" i="1"/>
  <c r="Y22" i="1"/>
  <c r="AG22" i="1"/>
  <c r="AG867" i="1" s="1"/>
  <c r="AT22" i="1"/>
  <c r="W241" i="1"/>
  <c r="AL241" i="1"/>
  <c r="M22" i="1"/>
  <c r="X340" i="1"/>
  <c r="V22" i="1"/>
  <c r="AM145" i="1"/>
  <c r="T671" i="1"/>
  <c r="AP686" i="1"/>
  <c r="AO22" i="1"/>
  <c r="H22" i="1"/>
  <c r="AC57" i="1"/>
  <c r="AB340" i="1"/>
  <c r="AT340" i="1"/>
  <c r="W340" i="1"/>
  <c r="H340" i="1"/>
  <c r="Z340" i="1"/>
  <c r="AJ22" i="1"/>
  <c r="AE22" i="1"/>
  <c r="AP22" i="1"/>
  <c r="AM340" i="1"/>
  <c r="S340" i="1"/>
  <c r="AN22" i="1"/>
  <c r="AR671" i="1"/>
  <c r="AJ686" i="1"/>
  <c r="AP701" i="1"/>
  <c r="T22" i="1"/>
  <c r="AI22" i="1"/>
  <c r="AI867" i="1" s="1"/>
  <c r="J22" i="1"/>
  <c r="G57" i="1"/>
  <c r="T340" i="1"/>
  <c r="AL340" i="1"/>
  <c r="O340" i="1"/>
  <c r="AO340" i="1"/>
  <c r="AF22" i="1"/>
  <c r="AA22" i="1"/>
  <c r="AL22" i="1"/>
  <c r="AG700" i="1"/>
  <c r="AM406" i="1"/>
  <c r="M406" i="1"/>
  <c r="AB406" i="1"/>
  <c r="L406" i="1"/>
  <c r="AH406" i="1"/>
  <c r="AL521" i="1"/>
  <c r="L686" i="1"/>
  <c r="U614" i="1"/>
  <c r="W686" i="1"/>
  <c r="AE715" i="1"/>
  <c r="Q522" i="1"/>
  <c r="W221" i="1"/>
  <c r="X671" i="1"/>
  <c r="Z221" i="1"/>
  <c r="S221" i="1"/>
  <c r="AO686" i="1"/>
  <c r="AB715" i="1"/>
  <c r="O522" i="1"/>
  <c r="AN671" i="1"/>
  <c r="AD686" i="1"/>
  <c r="AE727" i="1"/>
  <c r="J727" i="1"/>
  <c r="AU314" i="1"/>
  <c r="AE406" i="1"/>
  <c r="AA406" i="1"/>
  <c r="AN406" i="1"/>
  <c r="V406" i="1"/>
  <c r="AV406" i="1"/>
  <c r="W406" i="1"/>
  <c r="AS406" i="1"/>
  <c r="R406" i="1"/>
  <c r="Z406" i="1"/>
  <c r="AC406" i="1"/>
  <c r="AJ406" i="1"/>
  <c r="U406" i="1"/>
  <c r="G406" i="1"/>
  <c r="AF406" i="1"/>
  <c r="Q406" i="1"/>
  <c r="AR406" i="1"/>
  <c r="X406" i="1"/>
  <c r="I406" i="1"/>
  <c r="S406" i="1"/>
  <c r="AO406" i="1"/>
  <c r="N406" i="1"/>
  <c r="AU406" i="1"/>
  <c r="O406" i="1"/>
  <c r="T406" i="1"/>
  <c r="AK406" i="1"/>
  <c r="AT406" i="1"/>
  <c r="J406" i="1"/>
  <c r="X754" i="1"/>
  <c r="AQ406" i="1"/>
  <c r="K406" i="1"/>
  <c r="P406" i="1"/>
  <c r="AG406" i="1"/>
  <c r="AL406" i="1"/>
  <c r="AI406" i="1"/>
  <c r="AP406" i="1"/>
  <c r="H406" i="1"/>
  <c r="Y406" i="1"/>
  <c r="M91" i="1"/>
  <c r="L91" i="1"/>
  <c r="AC117" i="1"/>
  <c r="Y117" i="1"/>
  <c r="AK117" i="1"/>
  <c r="AU117" i="1"/>
  <c r="AR117" i="1"/>
  <c r="AS75" i="1"/>
  <c r="AA91" i="1"/>
  <c r="AG75" i="1"/>
  <c r="AG91" i="1"/>
  <c r="AS91" i="1"/>
  <c r="AQ117" i="1"/>
  <c r="AN117" i="1"/>
  <c r="AH117" i="1"/>
  <c r="AC91" i="1"/>
  <c r="W91" i="1"/>
  <c r="Y75" i="1"/>
  <c r="AQ91" i="1"/>
  <c r="AO91" i="1"/>
  <c r="AR91" i="1"/>
  <c r="AI91" i="1"/>
  <c r="Z75" i="1"/>
  <c r="AG117" i="1"/>
  <c r="AF117" i="1"/>
  <c r="AA117" i="1"/>
  <c r="AA75" i="1"/>
  <c r="AQ75" i="1"/>
  <c r="U91" i="1"/>
  <c r="AD91" i="1"/>
  <c r="T91" i="1"/>
  <c r="L117" i="1"/>
  <c r="AT117" i="1"/>
  <c r="R117" i="1"/>
  <c r="AE117" i="1"/>
  <c r="Z117" i="1"/>
  <c r="U117" i="1"/>
  <c r="AF91" i="1"/>
  <c r="Z91" i="1"/>
  <c r="AN91" i="1"/>
  <c r="J91" i="1"/>
  <c r="N117" i="1"/>
  <c r="AP117" i="1"/>
  <c r="AI117" i="1"/>
  <c r="S91" i="1"/>
  <c r="R91" i="1"/>
  <c r="S117" i="1"/>
  <c r="AL117" i="1"/>
  <c r="K117" i="1"/>
  <c r="Q117" i="1"/>
  <c r="T117" i="1"/>
  <c r="G117" i="1"/>
  <c r="O75" i="1"/>
  <c r="AB91" i="1"/>
  <c r="V91" i="1"/>
  <c r="AT91" i="1"/>
  <c r="AJ91" i="1"/>
  <c r="Q91" i="1"/>
  <c r="P91" i="1"/>
  <c r="V117" i="1"/>
  <c r="X117" i="1"/>
  <c r="O117" i="1"/>
  <c r="AC75" i="1"/>
  <c r="X91" i="1"/>
  <c r="AP91" i="1"/>
  <c r="R779" i="1"/>
  <c r="W524" i="1"/>
  <c r="W396" i="1"/>
  <c r="R757" i="1"/>
  <c r="P757" i="1"/>
  <c r="O779" i="1"/>
  <c r="N779" i="1"/>
  <c r="AV524" i="1"/>
  <c r="AU717" i="1"/>
  <c r="Z717" i="1"/>
  <c r="AO717" i="1"/>
  <c r="X717" i="1"/>
  <c r="Z457" i="1"/>
  <c r="J779" i="1"/>
  <c r="X757" i="1"/>
  <c r="X779" i="1"/>
  <c r="AI779" i="1"/>
  <c r="AJ717" i="1"/>
  <c r="N717" i="1"/>
  <c r="AE717" i="1"/>
  <c r="AS595" i="1"/>
  <c r="P779" i="1"/>
  <c r="O651" i="1"/>
  <c r="AO390" i="1"/>
  <c r="V625" i="1"/>
  <c r="AJ638" i="1"/>
  <c r="Z38" i="3" s="1"/>
  <c r="AC294" i="1"/>
  <c r="M521" i="1"/>
  <c r="AU670" i="1"/>
  <c r="AJ670" i="1"/>
  <c r="U670" i="1"/>
  <c r="AD670" i="1"/>
  <c r="L670" i="1"/>
  <c r="K670" i="1"/>
  <c r="AT685" i="1"/>
  <c r="K685" i="1"/>
  <c r="Y685" i="1"/>
  <c r="AV700" i="1"/>
  <c r="G700" i="1"/>
  <c r="R417" i="1"/>
  <c r="V81" i="1"/>
  <c r="W81" i="1"/>
  <c r="U21" i="1"/>
  <c r="AF21" i="1"/>
  <c r="Z21" i="1"/>
  <c r="J21" i="1"/>
  <c r="R21" i="1"/>
  <c r="AC405" i="1"/>
  <c r="AL405" i="1"/>
  <c r="AU405" i="1"/>
  <c r="O405" i="1"/>
  <c r="X405" i="1"/>
  <c r="AN685" i="1"/>
  <c r="O685" i="1"/>
  <c r="M144" i="1"/>
  <c r="K182" i="1"/>
  <c r="AM182" i="1"/>
  <c r="AM183" i="1" s="1"/>
  <c r="L43" i="3" s="1"/>
  <c r="G182" i="1"/>
  <c r="L81" i="1"/>
  <c r="AR81" i="1"/>
  <c r="G81" i="1"/>
  <c r="L182" i="1"/>
  <c r="P182" i="1"/>
  <c r="P183" i="1" s="1"/>
  <c r="L16" i="3" s="1"/>
  <c r="AR182" i="1"/>
  <c r="AR183" i="1" s="1"/>
  <c r="L50" i="3" s="1"/>
  <c r="AJ182" i="1"/>
  <c r="AJ183" i="1" s="1"/>
  <c r="L38" i="3" s="1"/>
  <c r="U182" i="1"/>
  <c r="U183" i="1" s="1"/>
  <c r="L22" i="3" s="1"/>
  <c r="G294" i="1"/>
  <c r="O754" i="1"/>
  <c r="AE417" i="1"/>
  <c r="AC182" i="1"/>
  <c r="AC183" i="1" s="1"/>
  <c r="L30" i="3" s="1"/>
  <c r="AQ182" i="1"/>
  <c r="AQ183" i="1" s="1"/>
  <c r="L49" i="3" s="1"/>
  <c r="AR390" i="1"/>
  <c r="N521" i="1"/>
  <c r="U521" i="1"/>
  <c r="P521" i="1"/>
  <c r="AR294" i="1"/>
  <c r="AM670" i="1"/>
  <c r="AC670" i="1"/>
  <c r="O670" i="1"/>
  <c r="AR670" i="1"/>
  <c r="X670" i="1"/>
  <c r="AG685" i="1"/>
  <c r="J685" i="1"/>
  <c r="N685" i="1"/>
  <c r="S700" i="1"/>
  <c r="AQ754" i="1"/>
  <c r="AJ390" i="1"/>
  <c r="Q81" i="1"/>
  <c r="R81" i="1"/>
  <c r="AK21" i="1"/>
  <c r="M21" i="1"/>
  <c r="T21" i="1"/>
  <c r="Y21" i="1"/>
  <c r="G21" i="1"/>
  <c r="G169" i="1" s="1"/>
  <c r="K21" i="1"/>
  <c r="K169" i="1" s="1"/>
  <c r="U405" i="1"/>
  <c r="AD405" i="1"/>
  <c r="AM405" i="1"/>
  <c r="AV405" i="1"/>
  <c r="P405" i="1"/>
  <c r="AI685" i="1"/>
  <c r="L685" i="1"/>
  <c r="AF182" i="1"/>
  <c r="AF183" i="1" s="1"/>
  <c r="L33" i="3" s="1"/>
  <c r="AI182" i="1"/>
  <c r="AI183" i="1" s="1"/>
  <c r="L37" i="3" s="1"/>
  <c r="AS81" i="1"/>
  <c r="H81" i="1"/>
  <c r="AN81" i="1"/>
  <c r="M81" i="1"/>
  <c r="S144" i="1"/>
  <c r="S417" i="1"/>
  <c r="T521" i="1"/>
  <c r="S521" i="1"/>
  <c r="T390" i="1"/>
  <c r="AJ613" i="1"/>
  <c r="W521" i="1"/>
  <c r="AT294" i="1"/>
  <c r="AB670" i="1"/>
  <c r="I670" i="1"/>
  <c r="G670" i="1"/>
  <c r="AK670" i="1"/>
  <c r="AO685" i="1"/>
  <c r="AJ685" i="1"/>
  <c r="I685" i="1"/>
  <c r="K700" i="1"/>
  <c r="AF390" i="1"/>
  <c r="J613" i="1"/>
  <c r="AD81" i="1"/>
  <c r="AE81" i="1"/>
  <c r="AP21" i="1"/>
  <c r="AN21" i="1"/>
  <c r="AO21" i="1"/>
  <c r="O21" i="1"/>
  <c r="AS405" i="1"/>
  <c r="M405" i="1"/>
  <c r="V405" i="1"/>
  <c r="AE405" i="1"/>
  <c r="AQ685" i="1"/>
  <c r="X144" i="1"/>
  <c r="AH182" i="1"/>
  <c r="V182" i="1"/>
  <c r="V183" i="1" s="1"/>
  <c r="L23" i="3" s="1"/>
  <c r="Z182" i="1"/>
  <c r="Z183" i="1" s="1"/>
  <c r="L27" i="3" s="1"/>
  <c r="AO81" i="1"/>
  <c r="N81" i="1"/>
  <c r="AJ81" i="1"/>
  <c r="AG182" i="1"/>
  <c r="AG183" i="1" s="1"/>
  <c r="L34" i="3" s="1"/>
  <c r="AA182" i="1"/>
  <c r="AA183" i="1" s="1"/>
  <c r="L28" i="3" s="1"/>
  <c r="Y521" i="1"/>
  <c r="H521" i="1"/>
  <c r="AE294" i="1"/>
  <c r="O521" i="1"/>
  <c r="I294" i="1"/>
  <c r="P390" i="1"/>
  <c r="AV182" i="1"/>
  <c r="AV183" i="1" s="1"/>
  <c r="L55" i="3" s="1"/>
  <c r="AU182" i="1"/>
  <c r="AU183" i="1" s="1"/>
  <c r="L53" i="3" s="1"/>
  <c r="AM81" i="1"/>
  <c r="S81" i="1"/>
  <c r="V186" i="1"/>
  <c r="AQ186" i="1"/>
  <c r="U374" i="1"/>
  <c r="N374" i="1"/>
  <c r="AI374" i="1"/>
  <c r="AJ341" i="1"/>
  <c r="M341" i="1"/>
  <c r="V341" i="1"/>
  <c r="AR56" i="1"/>
  <c r="N351" i="1"/>
  <c r="AG186" i="1"/>
  <c r="AA186" i="1"/>
  <c r="AL186" i="1"/>
  <c r="AR523" i="1"/>
  <c r="Y374" i="1"/>
  <c r="AV351" i="1"/>
  <c r="N138" i="1"/>
  <c r="AC186" i="1"/>
  <c r="N186" i="1"/>
  <c r="AV186" i="1"/>
  <c r="U186" i="1"/>
  <c r="AJ186" i="1"/>
  <c r="AI186" i="1"/>
  <c r="AO523" i="1"/>
  <c r="AN374" i="1"/>
  <c r="AC374" i="1"/>
  <c r="V374" i="1"/>
  <c r="K374" i="1"/>
  <c r="AQ374" i="1"/>
  <c r="AB341" i="1"/>
  <c r="AK341" i="1"/>
  <c r="AT341" i="1"/>
  <c r="N341" i="1"/>
  <c r="W341" i="1"/>
  <c r="AJ56" i="1"/>
  <c r="AJ882" i="1" s="1"/>
  <c r="AS56" i="1"/>
  <c r="M56" i="1"/>
  <c r="V56" i="1"/>
  <c r="AE56" i="1"/>
  <c r="AR374" i="1"/>
  <c r="AU374" i="1"/>
  <c r="X341" i="1"/>
  <c r="AF56" i="1"/>
  <c r="R56" i="1"/>
  <c r="W186" i="1"/>
  <c r="AK374" i="1"/>
  <c r="AD374" i="1"/>
  <c r="S374" i="1"/>
  <c r="H374" i="1"/>
  <c r="T341" i="1"/>
  <c r="AC341" i="1"/>
  <c r="AL341" i="1"/>
  <c r="AU341" i="1"/>
  <c r="O341" i="1"/>
  <c r="AB56" i="1"/>
  <c r="AK56" i="1"/>
  <c r="AT56" i="1"/>
  <c r="N56" i="1"/>
  <c r="W56" i="1"/>
  <c r="AS689" i="1"/>
  <c r="AF196" i="1"/>
  <c r="AR351" i="1"/>
  <c r="Q186" i="1"/>
  <c r="I186" i="1"/>
  <c r="AT186" i="1"/>
  <c r="L374" i="1"/>
  <c r="Z374" i="1"/>
  <c r="AG341" i="1"/>
  <c r="S341" i="1"/>
  <c r="I56" i="1"/>
  <c r="AS29" i="1"/>
  <c r="AR186" i="1"/>
  <c r="X186" i="1"/>
  <c r="P374" i="1"/>
  <c r="X351" i="1"/>
  <c r="AK186" i="1"/>
  <c r="AB186" i="1"/>
  <c r="AN186" i="1"/>
  <c r="Y186" i="1"/>
  <c r="H186" i="1"/>
  <c r="AO515" i="1"/>
  <c r="AR29" i="1"/>
  <c r="AU29" i="1"/>
  <c r="T374" i="1"/>
  <c r="I374" i="1"/>
  <c r="AO374" i="1"/>
  <c r="AH374" i="1"/>
  <c r="W374" i="1"/>
  <c r="AV341" i="1"/>
  <c r="P341" i="1"/>
  <c r="Y341" i="1"/>
  <c r="AH341" i="1"/>
  <c r="AQ341" i="1"/>
  <c r="K341" i="1"/>
  <c r="X56" i="1"/>
  <c r="AG56" i="1"/>
  <c r="AP56" i="1"/>
  <c r="J56" i="1"/>
  <c r="S56" i="1"/>
  <c r="AL689" i="1"/>
  <c r="M29" i="1"/>
  <c r="X196" i="1"/>
  <c r="AM186" i="1"/>
  <c r="AP186" i="1"/>
  <c r="AG374" i="1"/>
  <c r="O374" i="1"/>
  <c r="AP341" i="1"/>
  <c r="J341" i="1"/>
  <c r="AO56" i="1"/>
  <c r="AA56" i="1"/>
  <c r="AF351" i="1"/>
  <c r="AH186" i="1"/>
  <c r="G186" i="1"/>
  <c r="X515" i="1"/>
  <c r="AV29" i="1"/>
  <c r="AV374" i="1"/>
  <c r="Q351" i="1"/>
  <c r="S186" i="1"/>
  <c r="O186" i="1"/>
  <c r="AF186" i="1"/>
  <c r="K186" i="1"/>
  <c r="Z186" i="1"/>
  <c r="AA515" i="1"/>
  <c r="F31" i="1"/>
  <c r="AN29" i="1"/>
  <c r="X374" i="1"/>
  <c r="M374" i="1"/>
  <c r="AS374" i="1"/>
  <c r="AL374" i="1"/>
  <c r="AA374" i="1"/>
  <c r="AR341" i="1"/>
  <c r="L341" i="1"/>
  <c r="U341" i="1"/>
  <c r="AD341" i="1"/>
  <c r="AM341" i="1"/>
  <c r="G341" i="1"/>
  <c r="T56" i="1"/>
  <c r="AC56" i="1"/>
  <c r="AL56" i="1"/>
  <c r="AU56" i="1"/>
  <c r="O56" i="1"/>
  <c r="Z29" i="1"/>
  <c r="V351" i="1"/>
  <c r="M186" i="1"/>
  <c r="U56" i="1"/>
  <c r="AD56" i="1"/>
  <c r="AM56" i="1"/>
  <c r="G56" i="1"/>
  <c r="H351" i="1"/>
  <c r="AS186" i="1"/>
  <c r="AU186" i="1"/>
  <c r="AF374" i="1"/>
  <c r="AT374" i="1"/>
  <c r="AS341" i="1"/>
  <c r="AE341" i="1"/>
  <c r="L56" i="1"/>
  <c r="R186" i="1"/>
  <c r="AJ374" i="1"/>
  <c r="R374" i="1"/>
  <c r="G374" i="1"/>
  <c r="AF341" i="1"/>
  <c r="AO341" i="1"/>
  <c r="I341" i="1"/>
  <c r="R341" i="1"/>
  <c r="AN56" i="1"/>
  <c r="H56" i="1"/>
  <c r="Q56" i="1"/>
  <c r="Z56" i="1"/>
  <c r="AC524" i="1"/>
  <c r="Y524" i="1"/>
  <c r="AI524" i="1"/>
  <c r="Q524" i="1"/>
  <c r="R651" i="1"/>
  <c r="O524" i="1"/>
  <c r="I524" i="1"/>
  <c r="U396" i="1"/>
  <c r="N656" i="1"/>
  <c r="R628" i="1"/>
  <c r="V457" i="1"/>
  <c r="O595" i="1"/>
  <c r="X396" i="1"/>
  <c r="K546" i="1"/>
  <c r="L651" i="1"/>
  <c r="T595" i="1"/>
  <c r="Z288" i="1"/>
  <c r="AI561" i="1"/>
  <c r="AN524" i="1"/>
  <c r="AL524" i="1"/>
  <c r="O457" i="1"/>
  <c r="AA546" i="1"/>
  <c r="AH656" i="1"/>
  <c r="I595" i="1"/>
  <c r="AS288" i="1"/>
  <c r="X561" i="1"/>
  <c r="X524" i="1"/>
  <c r="Z524" i="1"/>
  <c r="Y457" i="1"/>
  <c r="X546" i="1"/>
  <c r="AE288" i="1"/>
  <c r="L595" i="1"/>
  <c r="AO482" i="1"/>
  <c r="Y86" i="1"/>
  <c r="S805" i="1"/>
  <c r="AL288" i="1"/>
  <c r="V628" i="1"/>
  <c r="AT651" i="1"/>
  <c r="K482" i="1"/>
  <c r="AA524" i="1"/>
  <c r="AO524" i="1"/>
  <c r="AQ805" i="1"/>
  <c r="N396" i="1"/>
  <c r="AL482" i="1"/>
  <c r="AK628" i="1"/>
  <c r="Q628" i="1"/>
  <c r="V651" i="1"/>
  <c r="AA656" i="1"/>
  <c r="X638" i="1"/>
  <c r="Z25" i="3" s="1"/>
  <c r="AG613" i="1"/>
  <c r="N515" i="1"/>
  <c r="AH668" i="1"/>
  <c r="H689" i="1"/>
  <c r="AS523" i="1"/>
  <c r="AF86" i="1"/>
  <c r="W561" i="1"/>
  <c r="Z757" i="1"/>
  <c r="K757" i="1"/>
  <c r="U757" i="1"/>
  <c r="M779" i="1"/>
  <c r="T779" i="1"/>
  <c r="AJ779" i="1"/>
  <c r="S524" i="1"/>
  <c r="P524" i="1"/>
  <c r="U524" i="1"/>
  <c r="N524" i="1"/>
  <c r="S396" i="1"/>
  <c r="J396" i="1"/>
  <c r="R457" i="1"/>
  <c r="M546" i="1"/>
  <c r="M651" i="1"/>
  <c r="G332" i="1"/>
  <c r="AE628" i="1"/>
  <c r="AK595" i="1"/>
  <c r="AN651" i="1"/>
  <c r="G524" i="1"/>
  <c r="H524" i="1"/>
  <c r="K396" i="1"/>
  <c r="P457" i="1"/>
  <c r="R482" i="1"/>
  <c r="AU628" i="1"/>
  <c r="AS656" i="1"/>
  <c r="AJ628" i="1"/>
  <c r="AE595" i="1"/>
  <c r="AL595" i="1"/>
  <c r="I288" i="1"/>
  <c r="AI482" i="1"/>
  <c r="AM524" i="1"/>
  <c r="AR524" i="1"/>
  <c r="AU524" i="1"/>
  <c r="AT524" i="1"/>
  <c r="H805" i="1"/>
  <c r="T396" i="1"/>
  <c r="AD457" i="1"/>
  <c r="AV482" i="1"/>
  <c r="AM628" i="1"/>
  <c r="M656" i="1"/>
  <c r="K628" i="1"/>
  <c r="AD595" i="1"/>
  <c r="S595" i="1"/>
  <c r="AB288" i="1"/>
  <c r="S482" i="1"/>
  <c r="I757" i="1"/>
  <c r="N757" i="1"/>
  <c r="V779" i="1"/>
  <c r="G779" i="1"/>
  <c r="AE524" i="1"/>
  <c r="AJ524" i="1"/>
  <c r="AK524" i="1"/>
  <c r="AH524" i="1"/>
  <c r="P805" i="1"/>
  <c r="R396" i="1"/>
  <c r="G457" i="1"/>
  <c r="P482" i="1"/>
  <c r="R546" i="1"/>
  <c r="AI651" i="1"/>
  <c r="AG656" i="1"/>
  <c r="AV314" i="1"/>
  <c r="AT628" i="1"/>
  <c r="AP595" i="1"/>
  <c r="P651" i="1"/>
  <c r="AA288" i="1"/>
  <c r="AD561" i="1"/>
  <c r="P656" i="1"/>
  <c r="U20" i="1"/>
  <c r="AE47" i="1"/>
  <c r="AC20" i="1"/>
  <c r="L47" i="1"/>
  <c r="AL683" i="1"/>
  <c r="AL20" i="1"/>
  <c r="I47" i="1"/>
  <c r="O683" i="1"/>
  <c r="L20" i="1"/>
  <c r="AO47" i="1"/>
  <c r="V20" i="1"/>
  <c r="AP47" i="1"/>
  <c r="AU771" i="1"/>
  <c r="L86" i="1"/>
  <c r="AT143" i="1"/>
  <c r="AS86" i="1"/>
  <c r="AD638" i="1"/>
  <c r="Z31" i="3" s="1"/>
  <c r="N613" i="1"/>
  <c r="AL390" i="1"/>
  <c r="AG294" i="1"/>
  <c r="Z638" i="1"/>
  <c r="Z27" i="3" s="1"/>
  <c r="AV294" i="1"/>
  <c r="R521" i="1"/>
  <c r="N294" i="1"/>
  <c r="V294" i="1"/>
  <c r="J700" i="1"/>
  <c r="L390" i="1"/>
  <c r="AM613" i="1"/>
  <c r="AB638" i="1"/>
  <c r="Z29" i="3" s="1"/>
  <c r="I521" i="1"/>
  <c r="AO521" i="1"/>
  <c r="AV521" i="1"/>
  <c r="AR644" i="1"/>
  <c r="AN294" i="1"/>
  <c r="AA294" i="1"/>
  <c r="AS294" i="1"/>
  <c r="AE700" i="1"/>
  <c r="AQ700" i="1"/>
  <c r="L700" i="1"/>
  <c r="AK390" i="1"/>
  <c r="Q390" i="1"/>
  <c r="Z465" i="1"/>
  <c r="AK613" i="1"/>
  <c r="Q613" i="1"/>
  <c r="AU638" i="1"/>
  <c r="Z53" i="3" s="1"/>
  <c r="AC638" i="1"/>
  <c r="Z30" i="3" s="1"/>
  <c r="AI390" i="1"/>
  <c r="N306" i="1"/>
  <c r="I182" i="1"/>
  <c r="AB182" i="1"/>
  <c r="AB183" i="1" s="1"/>
  <c r="L29" i="3" s="1"/>
  <c r="AP182" i="1"/>
  <c r="AP183" i="1" s="1"/>
  <c r="L46" i="3" s="1"/>
  <c r="AE182" i="1"/>
  <c r="AE183" i="1" s="1"/>
  <c r="L32" i="3" s="1"/>
  <c r="Q182" i="1"/>
  <c r="Q183" i="1" s="1"/>
  <c r="L19" i="3" s="1"/>
  <c r="H182" i="1"/>
  <c r="T638" i="1"/>
  <c r="Z21" i="3" s="1"/>
  <c r="AQ294" i="1"/>
  <c r="Q638" i="1"/>
  <c r="Z19" i="3" s="1"/>
  <c r="AI521" i="1"/>
  <c r="AF521" i="1"/>
  <c r="AM521" i="1"/>
  <c r="AO294" i="1"/>
  <c r="AI700" i="1"/>
  <c r="V700" i="1"/>
  <c r="K754" i="1"/>
  <c r="AG390" i="1"/>
  <c r="O417" i="1"/>
  <c r="H613" i="1"/>
  <c r="I390" i="1"/>
  <c r="AR521" i="1"/>
  <c r="AA521" i="1"/>
  <c r="AQ521" i="1"/>
  <c r="AH521" i="1"/>
  <c r="P294" i="1"/>
  <c r="AB294" i="1"/>
  <c r="AM294" i="1"/>
  <c r="X700" i="1"/>
  <c r="AF700" i="1"/>
  <c r="H700" i="1"/>
  <c r="U390" i="1"/>
  <c r="J390" i="1"/>
  <c r="AN465" i="1"/>
  <c r="X613" i="1"/>
  <c r="AQ638" i="1"/>
  <c r="Z49" i="3" s="1"/>
  <c r="M638" i="1"/>
  <c r="Z13" i="3" s="1"/>
  <c r="AC417" i="1"/>
  <c r="AO182" i="1"/>
  <c r="AO183" i="1" s="1"/>
  <c r="L45" i="3" s="1"/>
  <c r="AN521" i="1"/>
  <c r="V521" i="1"/>
  <c r="AI294" i="1"/>
  <c r="O294" i="1"/>
  <c r="H294" i="1"/>
  <c r="AS700" i="1"/>
  <c r="T700" i="1"/>
  <c r="AB700" i="1"/>
  <c r="Q700" i="1"/>
  <c r="J311" i="1"/>
  <c r="M390" i="1"/>
  <c r="V417" i="1"/>
  <c r="R465" i="1"/>
  <c r="G613" i="1"/>
  <c r="AT638" i="1"/>
  <c r="Z52" i="3" s="1"/>
  <c r="AM638" i="1"/>
  <c r="Z43" i="3" s="1"/>
  <c r="S638" i="1"/>
  <c r="Q294" i="1"/>
  <c r="AU613" i="1"/>
  <c r="AG521" i="1"/>
  <c r="AD521" i="1"/>
  <c r="AU754" i="1"/>
  <c r="AJ294" i="1"/>
  <c r="K294" i="1"/>
  <c r="AD294" i="1"/>
  <c r="AO700" i="1"/>
  <c r="I700" i="1"/>
  <c r="AP700" i="1"/>
  <c r="M700" i="1"/>
  <c r="J364" i="1"/>
  <c r="AN390" i="1"/>
  <c r="AA417" i="1"/>
  <c r="AR613" i="1"/>
  <c r="AR638" i="1"/>
  <c r="Z50" i="3" s="1"/>
  <c r="AI638" i="1"/>
  <c r="Z37" i="3" s="1"/>
  <c r="I722" i="1"/>
  <c r="AG811" i="1"/>
  <c r="AI668" i="1"/>
  <c r="X86" i="1"/>
  <c r="S20" i="1"/>
  <c r="Y20" i="1"/>
  <c r="AU20" i="1"/>
  <c r="I20" i="1"/>
  <c r="AV20" i="1"/>
  <c r="AI47" i="1"/>
  <c r="AV47" i="1"/>
  <c r="M47" i="1"/>
  <c r="AS47" i="1"/>
  <c r="AH47" i="1"/>
  <c r="W699" i="1"/>
  <c r="AP86" i="1"/>
  <c r="P86" i="1"/>
  <c r="H811" i="1"/>
  <c r="Q20" i="1"/>
  <c r="AJ20" i="1"/>
  <c r="AM20" i="1"/>
  <c r="AE20" i="1"/>
  <c r="AR20" i="1"/>
  <c r="AK465" i="1"/>
  <c r="AE86" i="1"/>
  <c r="AO86" i="1"/>
  <c r="AM47" i="1"/>
  <c r="AR47" i="1"/>
  <c r="Q47" i="1"/>
  <c r="AN47" i="1"/>
  <c r="Z47" i="1"/>
  <c r="AG810" i="1"/>
  <c r="K143" i="1"/>
  <c r="Z86" i="1"/>
  <c r="H86" i="1"/>
  <c r="O20" i="1"/>
  <c r="AF20" i="1"/>
  <c r="AS20" i="1"/>
  <c r="AA20" i="1"/>
  <c r="AN20" i="1"/>
  <c r="U86" i="1"/>
  <c r="AK86" i="1"/>
  <c r="R86" i="1"/>
  <c r="K47" i="1"/>
  <c r="AU47" i="1"/>
  <c r="AL47" i="1"/>
  <c r="U47" i="1"/>
  <c r="AF47" i="1"/>
  <c r="R47" i="1"/>
  <c r="R771" i="1"/>
  <c r="AG771" i="1"/>
  <c r="AS723" i="1"/>
  <c r="AR86" i="1"/>
  <c r="H255" i="1"/>
  <c r="M20" i="1"/>
  <c r="AB20" i="1"/>
  <c r="T20" i="1"/>
  <c r="W20" i="1"/>
  <c r="AI20" i="1"/>
  <c r="K86" i="1"/>
  <c r="O47" i="1"/>
  <c r="AQ47" i="1"/>
  <c r="AD47" i="1"/>
  <c r="Y47" i="1"/>
  <c r="X47" i="1"/>
  <c r="J47" i="1"/>
  <c r="AC47" i="1"/>
  <c r="X267" i="1"/>
  <c r="AH86" i="1"/>
  <c r="AQ20" i="1"/>
  <c r="K20" i="1"/>
  <c r="X20" i="1"/>
  <c r="R20" i="1"/>
  <c r="AH20" i="1"/>
  <c r="AK20" i="1"/>
  <c r="Q86" i="1"/>
  <c r="AG86" i="1"/>
  <c r="AQ86" i="1"/>
  <c r="S47" i="1"/>
  <c r="AJ47" i="1"/>
  <c r="V47" i="1"/>
  <c r="P47" i="1"/>
  <c r="AV799" i="1"/>
  <c r="X76" i="1"/>
  <c r="P683" i="1"/>
  <c r="J86" i="1"/>
  <c r="U417" i="1"/>
  <c r="AG20" i="1"/>
  <c r="H20" i="1"/>
  <c r="AT20" i="1"/>
  <c r="P20" i="1"/>
  <c r="AD20" i="1"/>
  <c r="W86" i="1"/>
  <c r="AM86" i="1"/>
  <c r="G76" i="1"/>
  <c r="W47" i="1"/>
  <c r="AB47" i="1"/>
  <c r="N47" i="1"/>
  <c r="AG47" i="1"/>
  <c r="H47" i="1"/>
  <c r="Y76" i="1"/>
  <c r="AO20" i="1"/>
  <c r="J20" i="1"/>
  <c r="AP20" i="1"/>
  <c r="N20" i="1"/>
  <c r="M86" i="1"/>
  <c r="AC86" i="1"/>
  <c r="AA47" i="1"/>
  <c r="T47" i="1"/>
  <c r="G47" i="1"/>
  <c r="AK47" i="1"/>
  <c r="AS142" i="1"/>
  <c r="J572" i="1"/>
  <c r="AJ142" i="1"/>
  <c r="AG770" i="1"/>
  <c r="P707" i="1"/>
  <c r="T471" i="1"/>
  <c r="U632" i="1"/>
  <c r="AD698" i="1"/>
  <c r="AS521" i="1"/>
  <c r="J521" i="1"/>
  <c r="AC521" i="1"/>
  <c r="AU521" i="1"/>
  <c r="G521" i="1"/>
  <c r="AK294" i="1"/>
  <c r="AH294" i="1"/>
  <c r="W294" i="1"/>
  <c r="AL294" i="1"/>
  <c r="AF294" i="1"/>
  <c r="AK700" i="1"/>
  <c r="W700" i="1"/>
  <c r="AM700" i="1"/>
  <c r="AC700" i="1"/>
  <c r="O700" i="1"/>
  <c r="Y754" i="1"/>
  <c r="AC390" i="1"/>
  <c r="H390" i="1"/>
  <c r="N417" i="1"/>
  <c r="J417" i="1"/>
  <c r="AF524" i="1"/>
  <c r="AS524" i="1"/>
  <c r="M524" i="1"/>
  <c r="R524" i="1"/>
  <c r="Z613" i="1"/>
  <c r="AV613" i="1"/>
  <c r="AA613" i="1"/>
  <c r="AG638" i="1"/>
  <c r="Z34" i="3" s="1"/>
  <c r="AO638" i="1"/>
  <c r="Z45" i="3" s="1"/>
  <c r="V638" i="1"/>
  <c r="Z23" i="3" s="1"/>
  <c r="R638" i="1"/>
  <c r="Z20" i="3" s="1"/>
  <c r="AF805" i="1"/>
  <c r="Z142" i="1"/>
  <c r="AM698" i="1"/>
  <c r="W738" i="1"/>
  <c r="AB396" i="1"/>
  <c r="AF396" i="1"/>
  <c r="I457" i="1"/>
  <c r="J457" i="1"/>
  <c r="N482" i="1"/>
  <c r="AC546" i="1"/>
  <c r="Z546" i="1"/>
  <c r="X628" i="1"/>
  <c r="AQ651" i="1"/>
  <c r="AP656" i="1"/>
  <c r="AO656" i="1"/>
  <c r="AD628" i="1"/>
  <c r="AF628" i="1"/>
  <c r="AV595" i="1"/>
  <c r="R595" i="1"/>
  <c r="Z595" i="1"/>
  <c r="AU651" i="1"/>
  <c r="AM288" i="1"/>
  <c r="O561" i="1"/>
  <c r="AU390" i="1"/>
  <c r="AQ482" i="1"/>
  <c r="X656" i="1"/>
  <c r="AA811" i="1"/>
  <c r="AJ698" i="1"/>
  <c r="AQ390" i="1"/>
  <c r="AC811" i="1"/>
  <c r="U698" i="1"/>
  <c r="F121" i="1"/>
  <c r="AJ811" i="1"/>
  <c r="X521" i="1"/>
  <c r="AE521" i="1"/>
  <c r="AJ521" i="1"/>
  <c r="AK521" i="1"/>
  <c r="AP521" i="1"/>
  <c r="Y294" i="1"/>
  <c r="AP294" i="1"/>
  <c r="X294" i="1"/>
  <c r="J294" i="1"/>
  <c r="AU294" i="1"/>
  <c r="Z294" i="1"/>
  <c r="AH700" i="1"/>
  <c r="AA700" i="1"/>
  <c r="N700" i="1"/>
  <c r="AT700" i="1"/>
  <c r="R700" i="1"/>
  <c r="AM754" i="1"/>
  <c r="AB390" i="1"/>
  <c r="AV390" i="1"/>
  <c r="Y390" i="1"/>
  <c r="L417" i="1"/>
  <c r="J465" i="1"/>
  <c r="AQ524" i="1"/>
  <c r="K524" i="1"/>
  <c r="T524" i="1"/>
  <c r="AG524" i="1"/>
  <c r="AP524" i="1"/>
  <c r="J524" i="1"/>
  <c r="AS613" i="1"/>
  <c r="W613" i="1"/>
  <c r="AV638" i="1"/>
  <c r="Z55" i="3" s="1"/>
  <c r="W638" i="1"/>
  <c r="Z24" i="3" s="1"/>
  <c r="AA638" i="1"/>
  <c r="Z28" i="3" s="1"/>
  <c r="AF638" i="1"/>
  <c r="Z33" i="3" s="1"/>
  <c r="AA805" i="1"/>
  <c r="AN707" i="1"/>
  <c r="L396" i="1"/>
  <c r="O396" i="1"/>
  <c r="K411" i="1"/>
  <c r="H457" i="1"/>
  <c r="V471" i="1"/>
  <c r="AB482" i="1"/>
  <c r="AQ546" i="1"/>
  <c r="N546" i="1"/>
  <c r="J628" i="1"/>
  <c r="AJ651" i="1"/>
  <c r="AK656" i="1"/>
  <c r="Y288" i="1"/>
  <c r="AH754" i="1"/>
  <c r="U628" i="1"/>
  <c r="AC323" i="1"/>
  <c r="AQ595" i="1"/>
  <c r="W595" i="1"/>
  <c r="W651" i="1"/>
  <c r="Q651" i="1"/>
  <c r="K288" i="1"/>
  <c r="X417" i="1"/>
  <c r="AG482" i="1"/>
  <c r="K656" i="1"/>
  <c r="AV811" i="1"/>
  <c r="L698" i="1"/>
  <c r="AI465" i="1"/>
  <c r="O638" i="1"/>
  <c r="Z15" i="3" s="1"/>
  <c r="AN805" i="1"/>
  <c r="AB142" i="1"/>
  <c r="AO707" i="1"/>
  <c r="V396" i="1"/>
  <c r="Z396" i="1"/>
  <c r="W457" i="1"/>
  <c r="S457" i="1"/>
  <c r="AT482" i="1"/>
  <c r="X482" i="1"/>
  <c r="AM546" i="1"/>
  <c r="O546" i="1"/>
  <c r="G546" i="1"/>
  <c r="G628" i="1"/>
  <c r="T651" i="1"/>
  <c r="U656" i="1"/>
  <c r="AP288" i="1"/>
  <c r="AL754" i="1"/>
  <c r="I628" i="1"/>
  <c r="K323" i="1"/>
  <c r="AI595" i="1"/>
  <c r="J595" i="1"/>
  <c r="G651" i="1"/>
  <c r="J288" i="1"/>
  <c r="AV561" i="1"/>
  <c r="AP390" i="1"/>
  <c r="P417" i="1"/>
  <c r="U482" i="1"/>
  <c r="AS805" i="1"/>
  <c r="AE811" i="1"/>
  <c r="K698" i="1"/>
  <c r="L521" i="1"/>
  <c r="AT521" i="1"/>
  <c r="AB521" i="1"/>
  <c r="Z521" i="1"/>
  <c r="Q521" i="1"/>
  <c r="L294" i="1"/>
  <c r="S294" i="1"/>
  <c r="U294" i="1"/>
  <c r="M294" i="1"/>
  <c r="AR700" i="1"/>
  <c r="Y700" i="1"/>
  <c r="AU700" i="1"/>
  <c r="AJ700" i="1"/>
  <c r="AA754" i="1"/>
  <c r="G311" i="1"/>
  <c r="AS390" i="1"/>
  <c r="X390" i="1"/>
  <c r="I417" i="1"/>
  <c r="W417" i="1"/>
  <c r="AP613" i="1"/>
  <c r="U613" i="1"/>
  <c r="AQ613" i="1"/>
  <c r="AN638" i="1"/>
  <c r="Z44" i="3" s="1"/>
  <c r="AS638" i="1"/>
  <c r="Z51" i="3" s="1"/>
  <c r="U638" i="1"/>
  <c r="Z22" i="3" s="1"/>
  <c r="K638" i="1"/>
  <c r="Z9" i="3" s="1"/>
  <c r="AI805" i="1"/>
  <c r="AG142" i="1"/>
  <c r="Q396" i="1"/>
  <c r="X457" i="1"/>
  <c r="AH482" i="1"/>
  <c r="L482" i="1"/>
  <c r="U546" i="1"/>
  <c r="N628" i="1"/>
  <c r="Z651" i="1"/>
  <c r="U651" i="1"/>
  <c r="V656" i="1"/>
  <c r="AT288" i="1"/>
  <c r="AQ236" i="1"/>
  <c r="O628" i="1"/>
  <c r="AH595" i="1"/>
  <c r="AG595" i="1"/>
  <c r="Z390" i="1"/>
  <c r="Y417" i="1"/>
  <c r="Y811" i="1"/>
  <c r="L722" i="1"/>
  <c r="F25" i="1"/>
  <c r="AT142" i="1"/>
  <c r="AA142" i="1"/>
  <c r="AD707" i="1"/>
  <c r="N471" i="1"/>
  <c r="T236" i="1"/>
  <c r="R323" i="1"/>
  <c r="AG471" i="1"/>
  <c r="Q698" i="1"/>
  <c r="J698" i="1"/>
  <c r="Q722" i="1"/>
  <c r="AP770" i="1"/>
  <c r="AO142" i="1"/>
  <c r="T142" i="1"/>
  <c r="AI707" i="1"/>
  <c r="K707" i="1"/>
  <c r="S738" i="1"/>
  <c r="AR323" i="1"/>
  <c r="AG698" i="1"/>
  <c r="H698" i="1"/>
  <c r="AV515" i="1"/>
  <c r="I523" i="1"/>
  <c r="AP142" i="1"/>
  <c r="AK142" i="1"/>
  <c r="M142" i="1"/>
  <c r="U142" i="1"/>
  <c r="H142" i="1"/>
  <c r="AP698" i="1"/>
  <c r="AA707" i="1"/>
  <c r="AR707" i="1"/>
  <c r="P738" i="1"/>
  <c r="G360" i="1"/>
  <c r="AC411" i="1"/>
  <c r="H471" i="1"/>
  <c r="M236" i="1"/>
  <c r="AC236" i="1"/>
  <c r="AO323" i="1"/>
  <c r="P323" i="1"/>
  <c r="AF323" i="1"/>
  <c r="V411" i="1"/>
  <c r="AC471" i="1"/>
  <c r="AC698" i="1"/>
  <c r="O698" i="1"/>
  <c r="AR698" i="1"/>
  <c r="X698" i="1"/>
  <c r="AD722" i="1"/>
  <c r="K722" i="1"/>
  <c r="O722" i="1"/>
  <c r="W689" i="1"/>
  <c r="O655" i="1"/>
  <c r="I142" i="1"/>
  <c r="AB698" i="1"/>
  <c r="J360" i="1"/>
  <c r="X411" i="1"/>
  <c r="AN323" i="1"/>
  <c r="AV698" i="1"/>
  <c r="W722" i="1"/>
  <c r="AA523" i="1"/>
  <c r="AR655" i="1"/>
  <c r="AL142" i="1"/>
  <c r="AD142" i="1"/>
  <c r="AF142" i="1"/>
  <c r="G142" i="1"/>
  <c r="L142" i="1"/>
  <c r="H707" i="1"/>
  <c r="AK707" i="1"/>
  <c r="N738" i="1"/>
  <c r="G384" i="1"/>
  <c r="U411" i="1"/>
  <c r="O471" i="1"/>
  <c r="AA236" i="1"/>
  <c r="G236" i="1"/>
  <c r="AD323" i="1"/>
  <c r="AM323" i="1"/>
  <c r="O323" i="1"/>
  <c r="N411" i="1"/>
  <c r="S471" i="1"/>
  <c r="J809" i="1"/>
  <c r="Z698" i="1"/>
  <c r="M698" i="1"/>
  <c r="AN698" i="1"/>
  <c r="T698" i="1"/>
  <c r="AV722" i="1"/>
  <c r="AQ722" i="1"/>
  <c r="AU142" i="1"/>
  <c r="U738" i="1"/>
  <c r="J323" i="1"/>
  <c r="W142" i="1"/>
  <c r="O142" i="1"/>
  <c r="AE707" i="1"/>
  <c r="M411" i="1"/>
  <c r="AK323" i="1"/>
  <c r="AE411" i="1"/>
  <c r="I698" i="1"/>
  <c r="AN722" i="1"/>
  <c r="G323" i="1"/>
  <c r="X142" i="1"/>
  <c r="N142" i="1"/>
  <c r="AV142" i="1"/>
  <c r="AQ142" i="1"/>
  <c r="AF698" i="1"/>
  <c r="AS707" i="1"/>
  <c r="S707" i="1"/>
  <c r="L707" i="1"/>
  <c r="Q738" i="1"/>
  <c r="K738" i="1"/>
  <c r="T411" i="1"/>
  <c r="J411" i="1"/>
  <c r="R471" i="1"/>
  <c r="AO236" i="1"/>
  <c r="T323" i="1"/>
  <c r="AE323" i="1"/>
  <c r="O411" i="1"/>
  <c r="AJ707" i="1"/>
  <c r="Y698" i="1"/>
  <c r="AS698" i="1"/>
  <c r="AI698" i="1"/>
  <c r="S698" i="1"/>
  <c r="AK722" i="1"/>
  <c r="AP722" i="1"/>
  <c r="AE142" i="1"/>
  <c r="T707" i="1"/>
  <c r="L738" i="1"/>
  <c r="Z323" i="1"/>
  <c r="AU707" i="1"/>
  <c r="AK698" i="1"/>
  <c r="J344" i="1"/>
  <c r="V142" i="1"/>
  <c r="Q142" i="1"/>
  <c r="J142" i="1"/>
  <c r="AR142" i="1"/>
  <c r="AM142" i="1"/>
  <c r="AT698" i="1"/>
  <c r="AH707" i="1"/>
  <c r="N707" i="1"/>
  <c r="X707" i="1"/>
  <c r="O738" i="1"/>
  <c r="J307" i="1"/>
  <c r="AG411" i="1"/>
  <c r="K471" i="1"/>
  <c r="K572" i="1"/>
  <c r="AD236" i="1"/>
  <c r="N323" i="1"/>
  <c r="AA323" i="1"/>
  <c r="L411" i="1"/>
  <c r="U707" i="1"/>
  <c r="V698" i="1"/>
  <c r="AO698" i="1"/>
  <c r="AE698" i="1"/>
  <c r="P698" i="1"/>
  <c r="X722" i="1"/>
  <c r="AG722" i="1"/>
  <c r="K142" i="1"/>
  <c r="AQ698" i="1"/>
  <c r="O236" i="1"/>
  <c r="H323" i="1"/>
  <c r="G471" i="1"/>
  <c r="G698" i="1"/>
  <c r="W698" i="1"/>
  <c r="AM722" i="1"/>
  <c r="R142" i="1"/>
  <c r="AC142" i="1"/>
  <c r="Y142" i="1"/>
  <c r="AN142" i="1"/>
  <c r="AU698" i="1"/>
  <c r="AV707" i="1"/>
  <c r="J707" i="1"/>
  <c r="G307" i="1"/>
  <c r="Y411" i="1"/>
  <c r="W471" i="1"/>
  <c r="AG323" i="1"/>
  <c r="M323" i="1"/>
  <c r="X471" i="1"/>
  <c r="AL698" i="1"/>
  <c r="R698" i="1"/>
  <c r="AH698" i="1"/>
  <c r="AA698" i="1"/>
  <c r="T722" i="1"/>
  <c r="AD570" i="1"/>
  <c r="AC138" i="1"/>
  <c r="AP138" i="1"/>
  <c r="AU568" i="1"/>
  <c r="AR138" i="1"/>
  <c r="U138" i="1"/>
  <c r="O138" i="1"/>
  <c r="X138" i="1"/>
  <c r="AL814" i="1"/>
  <c r="AU80" i="1"/>
  <c r="L656" i="1"/>
  <c r="Q814" i="1"/>
  <c r="R814" i="1"/>
  <c r="AA390" i="1"/>
  <c r="AU811" i="1"/>
  <c r="K811" i="1"/>
  <c r="O390" i="1"/>
  <c r="V811" i="1"/>
  <c r="AH811" i="1"/>
  <c r="W465" i="1"/>
  <c r="AO811" i="1"/>
  <c r="R811" i="1"/>
  <c r="AA465" i="1"/>
  <c r="AN754" i="1"/>
  <c r="T811" i="1"/>
  <c r="AF811" i="1"/>
  <c r="AV465" i="1"/>
  <c r="AR515" i="1"/>
  <c r="AE515" i="1"/>
  <c r="AB523" i="1"/>
  <c r="AQ523" i="1"/>
  <c r="AJ655" i="1"/>
  <c r="AU728" i="1"/>
  <c r="M814" i="1"/>
  <c r="P814" i="1"/>
  <c r="AN814" i="1"/>
  <c r="AM814" i="1"/>
  <c r="AO814" i="1"/>
  <c r="AC805" i="1"/>
  <c r="T805" i="1"/>
  <c r="K805" i="1"/>
  <c r="X805" i="1"/>
  <c r="AB805" i="1"/>
  <c r="AR805" i="1"/>
  <c r="V805" i="1"/>
  <c r="W805" i="1"/>
  <c r="H288" i="1"/>
  <c r="AN288" i="1"/>
  <c r="O288" i="1"/>
  <c r="AU288" i="1"/>
  <c r="W288" i="1"/>
  <c r="R288" i="1"/>
  <c r="AJ288" i="1"/>
  <c r="L288" i="1"/>
  <c r="AK288" i="1"/>
  <c r="AV288" i="1"/>
  <c r="AR288" i="1"/>
  <c r="Q288" i="1"/>
  <c r="V288" i="1"/>
  <c r="AQ288" i="1"/>
  <c r="X288" i="1"/>
  <c r="N288" i="1"/>
  <c r="S656" i="1"/>
  <c r="AI656" i="1"/>
  <c r="AJ656" i="1"/>
  <c r="I656" i="1"/>
  <c r="AD656" i="1"/>
  <c r="J656" i="1"/>
  <c r="AQ656" i="1"/>
  <c r="AR656" i="1"/>
  <c r="Q656" i="1"/>
  <c r="AL656" i="1"/>
  <c r="R656" i="1"/>
  <c r="AU656" i="1"/>
  <c r="Y656" i="1"/>
  <c r="AT656" i="1"/>
  <c r="Z656" i="1"/>
  <c r="W656" i="1"/>
  <c r="T656" i="1"/>
  <c r="G656" i="1"/>
  <c r="AC656" i="1"/>
  <c r="AG651" i="1"/>
  <c r="AL651" i="1"/>
  <c r="AM651" i="1"/>
  <c r="AC651" i="1"/>
  <c r="K651" i="1"/>
  <c r="AH651" i="1"/>
  <c r="H651" i="1"/>
  <c r="I651" i="1"/>
  <c r="N651" i="1"/>
  <c r="AK651" i="1"/>
  <c r="S651" i="1"/>
  <c r="AP651" i="1"/>
  <c r="X651" i="1"/>
  <c r="Y651" i="1"/>
  <c r="AD651" i="1"/>
  <c r="AS651" i="1"/>
  <c r="AA651" i="1"/>
  <c r="AV651" i="1"/>
  <c r="AC55" i="3" s="1"/>
  <c r="AE651" i="1"/>
  <c r="AF651" i="1"/>
  <c r="AC59" i="3"/>
  <c r="AB651" i="1"/>
  <c r="J651" i="1"/>
  <c r="P628" i="1"/>
  <c r="Z628" i="1"/>
  <c r="AQ628" i="1"/>
  <c r="AN628" i="1"/>
  <c r="T628" i="1"/>
  <c r="AS628" i="1"/>
  <c r="AI628" i="1"/>
  <c r="AG628" i="1"/>
  <c r="AH628" i="1"/>
  <c r="AR628" i="1"/>
  <c r="M628" i="1"/>
  <c r="L628" i="1"/>
  <c r="AB628" i="1"/>
  <c r="AL628" i="1"/>
  <c r="AO628" i="1"/>
  <c r="AV628" i="1"/>
  <c r="AA628" i="1"/>
  <c r="H628" i="1"/>
  <c r="S628" i="1"/>
  <c r="Y628" i="1"/>
  <c r="W628" i="1"/>
  <c r="AC628" i="1"/>
  <c r="AT595" i="1"/>
  <c r="AJ595" i="1"/>
  <c r="AC595" i="1"/>
  <c r="K595" i="1"/>
  <c r="AO595" i="1"/>
  <c r="AA595" i="1"/>
  <c r="AR595" i="1"/>
  <c r="H595" i="1"/>
  <c r="M595" i="1"/>
  <c r="AF595" i="1"/>
  <c r="AM595" i="1"/>
  <c r="X595" i="1"/>
  <c r="Q595" i="1"/>
  <c r="G595" i="1"/>
  <c r="V595" i="1"/>
  <c r="N595" i="1"/>
  <c r="Y595" i="1"/>
  <c r="AB595" i="1"/>
  <c r="U595" i="1"/>
  <c r="AN595" i="1"/>
  <c r="P595" i="1"/>
  <c r="AQ561" i="1"/>
  <c r="AF561" i="1"/>
  <c r="U561" i="1"/>
  <c r="AO561" i="1"/>
  <c r="AU561" i="1"/>
  <c r="V561" i="1"/>
  <c r="K561" i="1"/>
  <c r="AJ561" i="1"/>
  <c r="W546" i="1"/>
  <c r="AE546" i="1"/>
  <c r="I546" i="1"/>
  <c r="AL546" i="1"/>
  <c r="AU546" i="1"/>
  <c r="Q546" i="1"/>
  <c r="AK546" i="1"/>
  <c r="Y546" i="1"/>
  <c r="AP546" i="1"/>
  <c r="V546" i="1"/>
  <c r="AD546" i="1"/>
  <c r="AO546" i="1"/>
  <c r="S546" i="1"/>
  <c r="AT546" i="1"/>
  <c r="AF546" i="1"/>
  <c r="AR546" i="1"/>
  <c r="AB546" i="1"/>
  <c r="J546" i="1"/>
  <c r="AI546" i="1"/>
  <c r="P546" i="1"/>
  <c r="M482" i="1"/>
  <c r="Y482" i="1"/>
  <c r="AU482" i="1"/>
  <c r="AF482" i="1"/>
  <c r="V482" i="1"/>
  <c r="AA482" i="1"/>
  <c r="AJ482" i="1"/>
  <c r="Z482" i="1"/>
  <c r="H482" i="1"/>
  <c r="AE482" i="1"/>
  <c r="G482" i="1"/>
  <c r="AN482" i="1"/>
  <c r="AD482" i="1"/>
  <c r="Q482" i="1"/>
  <c r="AK482" i="1"/>
  <c r="T482" i="1"/>
  <c r="I482" i="1"/>
  <c r="AP482" i="1"/>
  <c r="T457" i="1"/>
  <c r="M457" i="1"/>
  <c r="K457" i="1"/>
  <c r="AB457" i="1"/>
  <c r="U457" i="1"/>
  <c r="Q457" i="1"/>
  <c r="N457" i="1"/>
  <c r="AF457" i="1"/>
  <c r="AP396" i="1"/>
  <c r="M396" i="1"/>
  <c r="H396" i="1"/>
  <c r="AD396" i="1"/>
  <c r="P396" i="1"/>
  <c r="I396" i="1"/>
  <c r="Y396" i="1"/>
  <c r="AA379" i="1"/>
  <c r="Z379" i="1"/>
  <c r="S379" i="1"/>
  <c r="W332" i="1"/>
  <c r="P332" i="1"/>
  <c r="AM779" i="1"/>
  <c r="AQ779" i="1"/>
  <c r="AG779" i="1"/>
  <c r="AQ757" i="1"/>
  <c r="AC757" i="1"/>
  <c r="G717" i="1"/>
  <c r="T717" i="1"/>
  <c r="AV717" i="1"/>
  <c r="S717" i="1"/>
  <c r="AG717" i="1"/>
  <c r="AQ717" i="1"/>
  <c r="J717" i="1"/>
  <c r="AK717" i="1"/>
  <c r="K717" i="1"/>
  <c r="V717" i="1"/>
  <c r="AB717" i="1"/>
  <c r="X330" i="1"/>
  <c r="J330" i="1"/>
  <c r="AL716" i="1"/>
  <c r="H716" i="1"/>
  <c r="AD716" i="1"/>
  <c r="O689" i="1"/>
  <c r="V689" i="1"/>
  <c r="AN689" i="1"/>
  <c r="AB689" i="1"/>
  <c r="AU689" i="1"/>
  <c r="N689" i="1"/>
  <c r="AF674" i="1"/>
  <c r="M674" i="1"/>
  <c r="AD196" i="1"/>
  <c r="AM196" i="1"/>
  <c r="I196" i="1"/>
  <c r="W196" i="1"/>
  <c r="R196" i="1"/>
  <c r="AN138" i="1"/>
  <c r="S138" i="1"/>
  <c r="AA138" i="1"/>
  <c r="I138" i="1"/>
  <c r="Z138" i="1"/>
  <c r="AU90" i="1"/>
  <c r="N90" i="1"/>
  <c r="AE90" i="1"/>
  <c r="P90" i="1"/>
  <c r="AQ90" i="1"/>
  <c r="AT90" i="1"/>
  <c r="AM30" i="1"/>
  <c r="AV30" i="1"/>
  <c r="AB30" i="1"/>
  <c r="AC30" i="1"/>
  <c r="AD51" i="1"/>
  <c r="N51" i="1"/>
  <c r="J51" i="1"/>
  <c r="AT51" i="1"/>
  <c r="AM51" i="1"/>
  <c r="AR375" i="1"/>
  <c r="AO375" i="1"/>
  <c r="AK375" i="1"/>
  <c r="I375" i="1"/>
  <c r="AC375" i="1"/>
  <c r="AJ375" i="1"/>
  <c r="AN375" i="1"/>
  <c r="G375" i="1"/>
  <c r="W375" i="1"/>
  <c r="S375" i="1"/>
  <c r="AJ615" i="1"/>
  <c r="AE615" i="1"/>
  <c r="AR545" i="1"/>
  <c r="J545" i="1"/>
  <c r="U545" i="1"/>
  <c r="AA456" i="1"/>
  <c r="S456" i="1"/>
  <c r="AD315" i="1"/>
  <c r="L315" i="1"/>
  <c r="AG515" i="1"/>
  <c r="AC523" i="1"/>
  <c r="AE393" i="1"/>
  <c r="AS315" i="1"/>
  <c r="O656" i="1"/>
  <c r="Y805" i="1"/>
  <c r="AS332" i="1"/>
  <c r="X813" i="1"/>
  <c r="AV813" i="1"/>
  <c r="U515" i="1"/>
  <c r="AV523" i="1"/>
  <c r="AA814" i="1"/>
  <c r="AK332" i="1"/>
  <c r="J315" i="1"/>
  <c r="AH515" i="1"/>
  <c r="AT523" i="1"/>
  <c r="AG813" i="1"/>
  <c r="AF656" i="1"/>
  <c r="AV805" i="1"/>
  <c r="AR814" i="1"/>
  <c r="AV379" i="1"/>
  <c r="AD515" i="1"/>
  <c r="Z523" i="1"/>
  <c r="M809" i="1"/>
  <c r="AT809" i="1"/>
  <c r="AS809" i="1"/>
  <c r="AP809" i="1"/>
  <c r="AE632" i="1"/>
  <c r="Q632" i="1"/>
  <c r="AB572" i="1"/>
  <c r="Q572" i="1"/>
  <c r="AK572" i="1"/>
  <c r="X236" i="1"/>
  <c r="Q236" i="1"/>
  <c r="I236" i="1"/>
  <c r="AN236" i="1"/>
  <c r="AE236" i="1"/>
  <c r="S236" i="1"/>
  <c r="AB236" i="1"/>
  <c r="AP236" i="1"/>
  <c r="N236" i="1"/>
  <c r="R236" i="1"/>
  <c r="AI236" i="1"/>
  <c r="AV236" i="1"/>
  <c r="J384" i="1"/>
  <c r="P411" i="1"/>
  <c r="AE471" i="1"/>
  <c r="AV323" i="1"/>
  <c r="V323" i="1"/>
  <c r="Y323" i="1"/>
  <c r="AI323" i="1"/>
  <c r="AS323" i="1"/>
  <c r="R411" i="1"/>
  <c r="I411" i="1"/>
  <c r="Y471" i="1"/>
  <c r="AL323" i="1"/>
  <c r="L323" i="1"/>
  <c r="I323" i="1"/>
  <c r="W323" i="1"/>
  <c r="AB323" i="1"/>
  <c r="AA411" i="1"/>
  <c r="P471" i="1"/>
  <c r="J770" i="1"/>
  <c r="AJ323" i="1"/>
  <c r="AU323" i="1"/>
  <c r="AT323" i="1"/>
  <c r="U323" i="1"/>
  <c r="X323" i="1"/>
  <c r="W411" i="1"/>
  <c r="L471" i="1"/>
  <c r="AB770" i="1"/>
  <c r="Q411" i="1"/>
  <c r="J471" i="1"/>
  <c r="AA471" i="1"/>
  <c r="AH323" i="1"/>
  <c r="AQ323" i="1"/>
  <c r="AP323" i="1"/>
  <c r="S323" i="1"/>
  <c r="S411" i="1"/>
  <c r="I471" i="1"/>
  <c r="AJ770" i="1"/>
  <c r="AE818" i="1"/>
  <c r="AP818" i="1"/>
  <c r="V322" i="1"/>
  <c r="K322" i="1"/>
  <c r="K721" i="1"/>
  <c r="Q721" i="1"/>
  <c r="S706" i="1"/>
  <c r="Y706" i="1"/>
  <c r="W678" i="1"/>
  <c r="V678" i="1"/>
  <c r="P678" i="1"/>
  <c r="AA678" i="1"/>
  <c r="U678" i="1"/>
  <c r="AJ515" i="1"/>
  <c r="AC515" i="1"/>
  <c r="Z515" i="1"/>
  <c r="S515" i="1"/>
  <c r="AJ523" i="1"/>
  <c r="AK523" i="1"/>
  <c r="AP523" i="1"/>
  <c r="AI523" i="1"/>
  <c r="T655" i="1"/>
  <c r="V456" i="1"/>
  <c r="L545" i="1"/>
  <c r="AV615" i="1"/>
  <c r="AO315" i="1"/>
  <c r="X315" i="1"/>
  <c r="R393" i="1"/>
  <c r="H631" i="1"/>
  <c r="M631" i="1"/>
  <c r="AB515" i="1"/>
  <c r="Y515" i="1"/>
  <c r="V515" i="1"/>
  <c r="AF523" i="1"/>
  <c r="AG523" i="1"/>
  <c r="AH523" i="1"/>
  <c r="AC655" i="1"/>
  <c r="G393" i="1"/>
  <c r="G813" i="1"/>
  <c r="AU813" i="1"/>
  <c r="L813" i="1"/>
  <c r="AA813" i="1"/>
  <c r="P813" i="1"/>
  <c r="U813" i="1"/>
  <c r="AJ813" i="1"/>
  <c r="AO813" i="1"/>
  <c r="V813" i="1"/>
  <c r="AT813" i="1"/>
  <c r="AS813" i="1"/>
  <c r="AD813" i="1"/>
  <c r="O813" i="1"/>
  <c r="AN813" i="1"/>
  <c r="I813" i="1"/>
  <c r="AH813" i="1"/>
  <c r="AP813" i="1"/>
  <c r="AQ813" i="1"/>
  <c r="S813" i="1"/>
  <c r="AG283" i="1"/>
  <c r="AR283" i="1"/>
  <c r="AD283" i="1"/>
  <c r="AS283" i="1"/>
  <c r="AV283" i="1"/>
  <c r="AC283" i="1"/>
  <c r="AF283" i="1"/>
  <c r="T283" i="1"/>
  <c r="AI283" i="1"/>
  <c r="AQ283" i="1"/>
  <c r="AU283" i="1"/>
  <c r="L283" i="1"/>
  <c r="W655" i="1"/>
  <c r="AE655" i="1"/>
  <c r="I655" i="1"/>
  <c r="AF655" i="1"/>
  <c r="U655" i="1"/>
  <c r="J655" i="1"/>
  <c r="Y655" i="1"/>
  <c r="G655" i="1"/>
  <c r="AL655" i="1"/>
  <c r="AO655" i="1"/>
  <c r="AQ655" i="1"/>
  <c r="Q655" i="1"/>
  <c r="Z655" i="1"/>
  <c r="AG655" i="1"/>
  <c r="H655" i="1"/>
  <c r="P655" i="1"/>
  <c r="M655" i="1"/>
  <c r="AN655" i="1"/>
  <c r="AS655" i="1"/>
  <c r="AV655" i="1"/>
  <c r="Y615" i="1"/>
  <c r="AU615" i="1"/>
  <c r="U615" i="1"/>
  <c r="Z615" i="1"/>
  <c r="H615" i="1"/>
  <c r="AD615" i="1"/>
  <c r="X615" i="1"/>
  <c r="AL615" i="1"/>
  <c r="AA615" i="1"/>
  <c r="AN615" i="1"/>
  <c r="AK615" i="1"/>
  <c r="AT615" i="1"/>
  <c r="AQ615" i="1"/>
  <c r="AO615" i="1"/>
  <c r="W615" i="1"/>
  <c r="AS615" i="1"/>
  <c r="AR615" i="1"/>
  <c r="AG615" i="1"/>
  <c r="N615" i="1"/>
  <c r="G615" i="1"/>
  <c r="AI615" i="1"/>
  <c r="J615" i="1"/>
  <c r="AQ545" i="1"/>
  <c r="X545" i="1"/>
  <c r="O545" i="1"/>
  <c r="H545" i="1"/>
  <c r="AH545" i="1"/>
  <c r="AP545" i="1"/>
  <c r="AS545" i="1"/>
  <c r="R545" i="1"/>
  <c r="AN545" i="1"/>
  <c r="Y545" i="1"/>
  <c r="Z545" i="1"/>
  <c r="AJ545" i="1"/>
  <c r="P545" i="1"/>
  <c r="K545" i="1"/>
  <c r="AK545" i="1"/>
  <c r="AE545" i="1"/>
  <c r="W545" i="1"/>
  <c r="AO545" i="1"/>
  <c r="N545" i="1"/>
  <c r="I545" i="1"/>
  <c r="AV545" i="1"/>
  <c r="AL545" i="1"/>
  <c r="AB545" i="1"/>
  <c r="AF545" i="1"/>
  <c r="V545" i="1"/>
  <c r="S545" i="1"/>
  <c r="J523" i="1"/>
  <c r="AM523" i="1"/>
  <c r="AD523" i="1"/>
  <c r="Q523" i="1"/>
  <c r="G523" i="1"/>
  <c r="AN523" i="1"/>
  <c r="O523" i="1"/>
  <c r="AU523" i="1"/>
  <c r="AL523" i="1"/>
  <c r="Y523" i="1"/>
  <c r="P523" i="1"/>
  <c r="O515" i="1"/>
  <c r="AU515" i="1"/>
  <c r="AP515" i="1"/>
  <c r="AK515" i="1"/>
  <c r="AF515" i="1"/>
  <c r="W515" i="1"/>
  <c r="R515" i="1"/>
  <c r="M515" i="1"/>
  <c r="AS515" i="1"/>
  <c r="AN515" i="1"/>
  <c r="M481" i="1"/>
  <c r="AF481" i="1"/>
  <c r="AV481" i="1"/>
  <c r="AC481" i="1"/>
  <c r="AQ481" i="1"/>
  <c r="Z456" i="1"/>
  <c r="U456" i="1"/>
  <c r="X456" i="1"/>
  <c r="W456" i="1"/>
  <c r="H456" i="1"/>
  <c r="AC456" i="1"/>
  <c r="I456" i="1"/>
  <c r="J456" i="1"/>
  <c r="M456" i="1"/>
  <c r="N456" i="1"/>
  <c r="AP456" i="1"/>
  <c r="Q456" i="1"/>
  <c r="Y456" i="1"/>
  <c r="AE456" i="1"/>
  <c r="L456" i="1"/>
  <c r="R456" i="1"/>
  <c r="G456" i="1"/>
  <c r="P456" i="1"/>
  <c r="Z393" i="1"/>
  <c r="AC393" i="1"/>
  <c r="H393" i="1"/>
  <c r="X393" i="1"/>
  <c r="AO393" i="1"/>
  <c r="N393" i="1"/>
  <c r="M393" i="1"/>
  <c r="V393" i="1"/>
  <c r="O393" i="1"/>
  <c r="J393" i="1"/>
  <c r="K393" i="1"/>
  <c r="Q393" i="1"/>
  <c r="W393" i="1"/>
  <c r="Y393" i="1"/>
  <c r="L393" i="1"/>
  <c r="P393" i="1"/>
  <c r="S393" i="1"/>
  <c r="AG393" i="1"/>
  <c r="G351" i="1"/>
  <c r="S351" i="1"/>
  <c r="P351" i="1"/>
  <c r="AB351" i="1"/>
  <c r="AN315" i="1"/>
  <c r="AE315" i="1"/>
  <c r="R315" i="1"/>
  <c r="T315" i="1"/>
  <c r="AR315" i="1"/>
  <c r="H315" i="1"/>
  <c r="K315" i="1"/>
  <c r="AK315" i="1"/>
  <c r="AC315" i="1"/>
  <c r="Z315" i="1"/>
  <c r="Q315" i="1"/>
  <c r="S315" i="1"/>
  <c r="AP315" i="1"/>
  <c r="AQ315" i="1"/>
  <c r="AH315" i="1"/>
  <c r="M315" i="1"/>
  <c r="P315" i="1"/>
  <c r="AJ315" i="1"/>
  <c r="U315" i="1"/>
  <c r="Y315" i="1"/>
  <c r="AL315" i="1"/>
  <c r="O315" i="1"/>
  <c r="AA315" i="1"/>
  <c r="AU315" i="1"/>
  <c r="AV315" i="1"/>
  <c r="AB315" i="1"/>
  <c r="AM315" i="1"/>
  <c r="N315" i="1"/>
  <c r="AF315" i="1"/>
  <c r="AT315" i="1"/>
  <c r="V315" i="1"/>
  <c r="P778" i="1"/>
  <c r="I778" i="1"/>
  <c r="AM766" i="1"/>
  <c r="AA766" i="1"/>
  <c r="K766" i="1"/>
  <c r="O766" i="1"/>
  <c r="T728" i="1"/>
  <c r="AD728" i="1"/>
  <c r="AN728" i="1"/>
  <c r="M728" i="1"/>
  <c r="AQ728" i="1"/>
  <c r="L728" i="1"/>
  <c r="AO728" i="1"/>
  <c r="AV728" i="1"/>
  <c r="Q728" i="1"/>
  <c r="AC728" i="1"/>
  <c r="P728" i="1"/>
  <c r="AA728" i="1"/>
  <c r="H728" i="1"/>
  <c r="Y728" i="1"/>
  <c r="AJ728" i="1"/>
  <c r="S728" i="1"/>
  <c r="AE728" i="1"/>
  <c r="R728" i="1"/>
  <c r="AB728" i="1"/>
  <c r="AL728" i="1"/>
  <c r="AH728" i="1"/>
  <c r="O728" i="1"/>
  <c r="AS728" i="1"/>
  <c r="U728" i="1"/>
  <c r="G728" i="1"/>
  <c r="AI728" i="1"/>
  <c r="AF728" i="1"/>
  <c r="K728" i="1"/>
  <c r="AK728" i="1"/>
  <c r="AM728" i="1"/>
  <c r="N728" i="1"/>
  <c r="J728" i="1"/>
  <c r="AG728" i="1"/>
  <c r="W728" i="1"/>
  <c r="V728" i="1"/>
  <c r="AP728" i="1"/>
  <c r="T716" i="1"/>
  <c r="AF716" i="1"/>
  <c r="AN716" i="1"/>
  <c r="N716" i="1"/>
  <c r="AS716" i="1"/>
  <c r="M716" i="1"/>
  <c r="AQ716" i="1"/>
  <c r="AV716" i="1"/>
  <c r="S716" i="1"/>
  <c r="AC716" i="1"/>
  <c r="Q716" i="1"/>
  <c r="AA716" i="1"/>
  <c r="I716" i="1"/>
  <c r="Y716" i="1"/>
  <c r="AJ716" i="1"/>
  <c r="U716" i="1"/>
  <c r="AR716" i="1"/>
  <c r="AH716" i="1"/>
  <c r="G716" i="1"/>
  <c r="J716" i="1"/>
  <c r="AO716" i="1"/>
  <c r="AB716" i="1"/>
  <c r="R716" i="1"/>
  <c r="Z716" i="1"/>
  <c r="AM716" i="1"/>
  <c r="V716" i="1"/>
  <c r="AG716" i="1"/>
  <c r="L716" i="1"/>
  <c r="AE716" i="1"/>
  <c r="P716" i="1"/>
  <c r="AP716" i="1"/>
  <c r="X716" i="1"/>
  <c r="AI716" i="1"/>
  <c r="W716" i="1"/>
  <c r="AT716" i="1"/>
  <c r="AE678" i="1"/>
  <c r="AJ706" i="1"/>
  <c r="AP721" i="1"/>
  <c r="T515" i="1"/>
  <c r="Q515" i="1"/>
  <c r="AQ515" i="1"/>
  <c r="X523" i="1"/>
  <c r="U523" i="1"/>
  <c r="V523" i="1"/>
  <c r="W523" i="1"/>
  <c r="AB655" i="1"/>
  <c r="G330" i="1"/>
  <c r="I393" i="1"/>
  <c r="K456" i="1"/>
  <c r="Q615" i="1"/>
  <c r="AG315" i="1"/>
  <c r="AR813" i="1"/>
  <c r="K716" i="1"/>
  <c r="I728" i="1"/>
  <c r="W235" i="1"/>
  <c r="AK290" i="1"/>
  <c r="AV678" i="1"/>
  <c r="I706" i="1"/>
  <c r="AH721" i="1"/>
  <c r="G315" i="1"/>
  <c r="P515" i="1"/>
  <c r="AT515" i="1"/>
  <c r="AM515" i="1"/>
  <c r="T523" i="1"/>
  <c r="M523" i="1"/>
  <c r="R523" i="1"/>
  <c r="S523" i="1"/>
  <c r="L655" i="1"/>
  <c r="J351" i="1"/>
  <c r="T393" i="1"/>
  <c r="O456" i="1"/>
  <c r="AC545" i="1"/>
  <c r="I315" i="1"/>
  <c r="J813" i="1"/>
  <c r="T456" i="1"/>
  <c r="AK716" i="1"/>
  <c r="AR728" i="1"/>
  <c r="Q678" i="1"/>
  <c r="AA706" i="1"/>
  <c r="V721" i="1"/>
  <c r="L515" i="1"/>
  <c r="AL515" i="1"/>
  <c r="AI515" i="1"/>
  <c r="L523" i="1"/>
  <c r="H523" i="1"/>
  <c r="N523" i="1"/>
  <c r="K523" i="1"/>
  <c r="AK655" i="1"/>
  <c r="AA393" i="1"/>
  <c r="M545" i="1"/>
  <c r="AP615" i="1"/>
  <c r="AI315" i="1"/>
  <c r="AM813" i="1"/>
  <c r="AA545" i="1"/>
  <c r="AG456" i="1"/>
  <c r="AU716" i="1"/>
  <c r="Z728" i="1"/>
  <c r="P706" i="1"/>
  <c r="U778" i="1"/>
  <c r="P481" i="1"/>
  <c r="AD545" i="1"/>
  <c r="T615" i="1"/>
  <c r="W315" i="1"/>
  <c r="M813" i="1"/>
  <c r="G545" i="1"/>
  <c r="O716" i="1"/>
  <c r="X728" i="1"/>
  <c r="AO689" i="1"/>
  <c r="AT689" i="1"/>
  <c r="U689" i="1"/>
  <c r="P196" i="1"/>
  <c r="H196" i="1"/>
  <c r="AO196" i="1"/>
  <c r="J766" i="1"/>
  <c r="S90" i="1"/>
  <c r="Q90" i="1"/>
  <c r="AT613" i="1"/>
  <c r="AO613" i="1"/>
  <c r="AN613" i="1"/>
  <c r="AI613" i="1"/>
  <c r="AP638" i="1"/>
  <c r="Z46" i="3" s="1"/>
  <c r="N638" i="1"/>
  <c r="Z14" i="3" s="1"/>
  <c r="AK638" i="1"/>
  <c r="Z39" i="3" s="1"/>
  <c r="P638" i="1"/>
  <c r="Z16" i="3" s="1"/>
  <c r="L638" i="1"/>
  <c r="Z10" i="3" s="1"/>
  <c r="O51" i="1"/>
  <c r="Y138" i="1"/>
  <c r="AB90" i="1"/>
  <c r="H375" i="1"/>
  <c r="V375" i="1"/>
  <c r="AJ30" i="1"/>
  <c r="AH390" i="1"/>
  <c r="S390" i="1"/>
  <c r="AT811" i="1"/>
  <c r="O811" i="1"/>
  <c r="I811" i="1"/>
  <c r="Z811" i="1"/>
  <c r="AD689" i="1"/>
  <c r="AP689" i="1"/>
  <c r="AQ196" i="1"/>
  <c r="K196" i="1"/>
  <c r="M689" i="1"/>
  <c r="AQ689" i="1"/>
  <c r="F691" i="1"/>
  <c r="S689" i="1"/>
  <c r="AE689" i="1"/>
  <c r="Q689" i="1"/>
  <c r="AC689" i="1"/>
  <c r="L689" i="1"/>
  <c r="Z689" i="1"/>
  <c r="AK689" i="1"/>
  <c r="J689" i="1"/>
  <c r="Y689" i="1"/>
  <c r="AJ689" i="1"/>
  <c r="X689" i="1"/>
  <c r="AH689" i="1"/>
  <c r="AR689" i="1"/>
  <c r="AN674" i="1"/>
  <c r="Z674" i="1"/>
  <c r="AK196" i="1"/>
  <c r="AA196" i="1"/>
  <c r="M196" i="1"/>
  <c r="AC196" i="1"/>
  <c r="AU196" i="1"/>
  <c r="AS196" i="1"/>
  <c r="AN196" i="1"/>
  <c r="Q196" i="1"/>
  <c r="S196" i="1"/>
  <c r="AG196" i="1"/>
  <c r="J196" i="1"/>
  <c r="Y196" i="1"/>
  <c r="AB196" i="1"/>
  <c r="AE196" i="1"/>
  <c r="Z196" i="1"/>
  <c r="L196" i="1"/>
  <c r="N196" i="1"/>
  <c r="O196" i="1"/>
  <c r="V196" i="1"/>
  <c r="AL196" i="1"/>
  <c r="AI196" i="1"/>
  <c r="AH196" i="1"/>
  <c r="P138" i="1"/>
  <c r="AE138" i="1"/>
  <c r="AS138" i="1"/>
  <c r="AG138" i="1"/>
  <c r="AF138" i="1"/>
  <c r="AQ138" i="1"/>
  <c r="J138" i="1"/>
  <c r="AO138" i="1"/>
  <c r="G138" i="1"/>
  <c r="M138" i="1"/>
  <c r="AH138" i="1"/>
  <c r="AF90" i="1"/>
  <c r="G90" i="1"/>
  <c r="AK90" i="1"/>
  <c r="I90" i="1"/>
  <c r="AA90" i="1"/>
  <c r="AN90" i="1"/>
  <c r="AM90" i="1"/>
  <c r="R90" i="1"/>
  <c r="AJ90" i="1"/>
  <c r="L90" i="1"/>
  <c r="AQ30" i="1"/>
  <c r="AF30" i="1"/>
  <c r="AI30" i="1"/>
  <c r="Y30" i="1"/>
  <c r="AR30" i="1"/>
  <c r="S51" i="1"/>
  <c r="R51" i="1"/>
  <c r="R880" i="1" s="1"/>
  <c r="AI51" i="1"/>
  <c r="V51" i="1"/>
  <c r="K51" i="1"/>
  <c r="G51" i="1"/>
  <c r="J375" i="1"/>
  <c r="AB375" i="1"/>
  <c r="AT375" i="1"/>
  <c r="U375" i="1"/>
  <c r="AQ375" i="1"/>
  <c r="AG375" i="1"/>
  <c r="L375" i="1"/>
  <c r="AD375" i="1"/>
  <c r="AV375" i="1"/>
  <c r="AA375" i="1"/>
  <c r="AP375" i="1"/>
  <c r="Q375" i="1"/>
  <c r="AM375" i="1"/>
  <c r="N375" i="1"/>
  <c r="AF375" i="1"/>
  <c r="K375" i="1"/>
  <c r="AL613" i="1"/>
  <c r="AE613" i="1"/>
  <c r="AD613" i="1"/>
  <c r="T613" i="1"/>
  <c r="AL638" i="1"/>
  <c r="Z40" i="3" s="1"/>
  <c r="AE638" i="1"/>
  <c r="Z32" i="3" s="1"/>
  <c r="Y638" i="1"/>
  <c r="Z26" i="3" s="1"/>
  <c r="AH638" i="1"/>
  <c r="AH51" i="1"/>
  <c r="AK138" i="1"/>
  <c r="Q138" i="1"/>
  <c r="H138" i="1"/>
  <c r="T90" i="1"/>
  <c r="X90" i="1"/>
  <c r="AH90" i="1"/>
  <c r="X375" i="1"/>
  <c r="O375" i="1"/>
  <c r="Y375" i="1"/>
  <c r="X30" i="1"/>
  <c r="R390" i="1"/>
  <c r="M811" i="1"/>
  <c r="AL811" i="1"/>
  <c r="I674" i="1"/>
  <c r="AV689" i="1"/>
  <c r="P689" i="1"/>
  <c r="AG689" i="1"/>
  <c r="R689" i="1"/>
  <c r="AO465" i="1"/>
  <c r="T196" i="1"/>
  <c r="AR196" i="1"/>
  <c r="AP811" i="1"/>
  <c r="X811" i="1"/>
  <c r="G811" i="1"/>
  <c r="W811" i="1"/>
  <c r="AR811" i="1"/>
  <c r="S811" i="1"/>
  <c r="AN811" i="1"/>
  <c r="N811" i="1"/>
  <c r="AM811" i="1"/>
  <c r="U811" i="1"/>
  <c r="J811" i="1"/>
  <c r="AI811" i="1"/>
  <c r="Q811" i="1"/>
  <c r="AD811" i="1"/>
  <c r="L811" i="1"/>
  <c r="AK811" i="1"/>
  <c r="AT417" i="1"/>
  <c r="AG417" i="1"/>
  <c r="K417" i="1"/>
  <c r="T417" i="1"/>
  <c r="Q417" i="1"/>
  <c r="W390" i="1"/>
  <c r="N390" i="1"/>
  <c r="AT390" i="1"/>
  <c r="AE390" i="1"/>
  <c r="V390" i="1"/>
  <c r="G390" i="1"/>
  <c r="AM390" i="1"/>
  <c r="AD390" i="1"/>
  <c r="P347" i="1"/>
  <c r="G347" i="1"/>
  <c r="M326" i="1"/>
  <c r="G326" i="1"/>
  <c r="AF754" i="1"/>
  <c r="V754" i="1"/>
  <c r="H754" i="1"/>
  <c r="T685" i="1"/>
  <c r="AM685" i="1"/>
  <c r="AR685" i="1"/>
  <c r="M685" i="1"/>
  <c r="AU685" i="1"/>
  <c r="Q685" i="1"/>
  <c r="AE685" i="1"/>
  <c r="AA51" i="1"/>
  <c r="K138" i="1"/>
  <c r="AM138" i="1"/>
  <c r="AS90" i="1"/>
  <c r="W90" i="1"/>
  <c r="M375" i="1"/>
  <c r="AE375" i="1"/>
  <c r="R375" i="1"/>
  <c r="AN30" i="1"/>
  <c r="AB811" i="1"/>
  <c r="AS811" i="1"/>
  <c r="AQ811" i="1"/>
  <c r="AI689" i="1"/>
  <c r="K689" i="1"/>
  <c r="AM689" i="1"/>
  <c r="AT196" i="1"/>
  <c r="U196" i="1"/>
  <c r="AA689" i="1"/>
  <c r="T689" i="1"/>
  <c r="AF689" i="1"/>
  <c r="AI138" i="1"/>
  <c r="AP196" i="1"/>
  <c r="G196" i="1"/>
  <c r="AR809" i="1"/>
  <c r="AB754" i="1"/>
  <c r="Y674" i="1"/>
  <c r="R809" i="1"/>
  <c r="K491" i="1"/>
  <c r="AF35" i="1"/>
  <c r="W322" i="1"/>
  <c r="J290" i="1"/>
  <c r="AO35" i="1"/>
  <c r="R358" i="1"/>
  <c r="O322" i="1"/>
  <c r="AJ759" i="1"/>
  <c r="AR235" i="1"/>
  <c r="U290" i="1"/>
  <c r="AT235" i="1"/>
  <c r="L235" i="1"/>
  <c r="AO290" i="1"/>
  <c r="X759" i="1"/>
  <c r="I35" i="1"/>
  <c r="AF41" i="1"/>
  <c r="J358" i="1"/>
  <c r="X410" i="1"/>
  <c r="Z235" i="1"/>
  <c r="S759" i="1"/>
  <c r="R35" i="1"/>
  <c r="G41" i="1"/>
  <c r="AO358" i="1"/>
  <c r="AA35" i="1"/>
  <c r="AQ358" i="1"/>
  <c r="R769" i="1"/>
  <c r="AR141" i="1"/>
  <c r="G306" i="1"/>
  <c r="AD358" i="1"/>
  <c r="AC431" i="1"/>
  <c r="U322" i="1"/>
  <c r="AK631" i="1"/>
  <c r="K818" i="1"/>
  <c r="R818" i="1"/>
  <c r="G818" i="1"/>
  <c r="AM818" i="1"/>
  <c r="AR818" i="1"/>
  <c r="S818" i="1"/>
  <c r="AF818" i="1"/>
  <c r="N818" i="1"/>
  <c r="AV818" i="1"/>
  <c r="M818" i="1"/>
  <c r="AA818" i="1"/>
  <c r="AN818" i="1"/>
  <c r="AD818" i="1"/>
  <c r="L818" i="1"/>
  <c r="U818" i="1"/>
  <c r="AI818" i="1"/>
  <c r="I818" i="1"/>
  <c r="AL818" i="1"/>
  <c r="T818" i="1"/>
  <c r="AC818" i="1"/>
  <c r="AS818" i="1"/>
  <c r="AQ818" i="1"/>
  <c r="Q818" i="1"/>
  <c r="AU818" i="1"/>
  <c r="AB818" i="1"/>
  <c r="AK818" i="1"/>
  <c r="V818" i="1"/>
  <c r="H818" i="1"/>
  <c r="Y818" i="1"/>
  <c r="O818" i="1"/>
  <c r="J818" i="1"/>
  <c r="AT818" i="1"/>
  <c r="AH818" i="1"/>
  <c r="P818" i="1"/>
  <c r="AG818" i="1"/>
  <c r="W818" i="1"/>
  <c r="Z818" i="1"/>
  <c r="AF290" i="1"/>
  <c r="AA290" i="1"/>
  <c r="P290" i="1"/>
  <c r="H290" i="1"/>
  <c r="AJ290" i="1"/>
  <c r="AS290" i="1"/>
  <c r="AI290" i="1"/>
  <c r="Z290" i="1"/>
  <c r="AE290" i="1"/>
  <c r="AM290" i="1"/>
  <c r="AD290" i="1"/>
  <c r="K290" i="1"/>
  <c r="AT290" i="1"/>
  <c r="M290" i="1"/>
  <c r="AP290" i="1"/>
  <c r="AB290" i="1"/>
  <c r="AQ290" i="1"/>
  <c r="L290" i="1"/>
  <c r="V290" i="1"/>
  <c r="T290" i="1"/>
  <c r="AH290" i="1"/>
  <c r="AN290" i="1"/>
  <c r="AC290" i="1"/>
  <c r="AU290" i="1"/>
  <c r="N290" i="1"/>
  <c r="Y290" i="1"/>
  <c r="AV290" i="1"/>
  <c r="X290" i="1"/>
  <c r="Q290" i="1"/>
  <c r="AL290" i="1"/>
  <c r="W290" i="1"/>
  <c r="AG290" i="1"/>
  <c r="O290" i="1"/>
  <c r="S290" i="1"/>
  <c r="AR290" i="1"/>
  <c r="I290" i="1"/>
  <c r="AJ818" i="1"/>
  <c r="G290" i="1"/>
  <c r="AO818" i="1"/>
  <c r="X818" i="1"/>
  <c r="Y235" i="1"/>
  <c r="AJ235" i="1"/>
  <c r="AG235" i="1"/>
  <c r="AT678" i="1"/>
  <c r="O678" i="1"/>
  <c r="AQ678" i="1"/>
  <c r="AG706" i="1"/>
  <c r="U706" i="1"/>
  <c r="J706" i="1"/>
  <c r="AS706" i="1"/>
  <c r="N706" i="1"/>
  <c r="AU721" i="1"/>
  <c r="O721" i="1"/>
  <c r="AL721" i="1"/>
  <c r="AD721" i="1"/>
  <c r="R721" i="1"/>
  <c r="R759" i="1"/>
  <c r="G759" i="1"/>
  <c r="G235" i="1"/>
  <c r="AU431" i="1"/>
  <c r="AJ678" i="1"/>
  <c r="I678" i="1"/>
  <c r="K678" i="1"/>
  <c r="AB35" i="1"/>
  <c r="AK35" i="1"/>
  <c r="AT35" i="1"/>
  <c r="N35" i="1"/>
  <c r="W35" i="1"/>
  <c r="T41" i="1"/>
  <c r="AJ358" i="1"/>
  <c r="V358" i="1"/>
  <c r="T358" i="1"/>
  <c r="AK358" i="1"/>
  <c r="AF358" i="1"/>
  <c r="M322" i="1"/>
  <c r="T322" i="1"/>
  <c r="N322" i="1"/>
  <c r="AB322" i="1"/>
  <c r="AU410" i="1"/>
  <c r="AU631" i="1"/>
  <c r="AB631" i="1"/>
  <c r="AT141" i="1"/>
  <c r="AS141" i="1"/>
  <c r="H769" i="1"/>
  <c r="AE85" i="1"/>
  <c r="AK141" i="1"/>
  <c r="AU759" i="1"/>
  <c r="AU235" i="1"/>
  <c r="AF563" i="1"/>
  <c r="M85" i="1"/>
  <c r="AP678" i="1"/>
  <c r="X678" i="1"/>
  <c r="AF678" i="1"/>
  <c r="AC706" i="1"/>
  <c r="Q706" i="1"/>
  <c r="AV706" i="1"/>
  <c r="AO706" i="1"/>
  <c r="K706" i="1"/>
  <c r="AV721" i="1"/>
  <c r="AQ721" i="1"/>
  <c r="M721" i="1"/>
  <c r="AJ721" i="1"/>
  <c r="Y721" i="1"/>
  <c r="I721" i="1"/>
  <c r="M759" i="1"/>
  <c r="V759" i="1"/>
  <c r="AI431" i="1"/>
  <c r="AL431" i="1"/>
  <c r="AC678" i="1"/>
  <c r="AL678" i="1"/>
  <c r="R678" i="1"/>
  <c r="X35" i="1"/>
  <c r="AG35" i="1"/>
  <c r="AP35" i="1"/>
  <c r="J35" i="1"/>
  <c r="S35" i="1"/>
  <c r="P41" i="1"/>
  <c r="AN358" i="1"/>
  <c r="AA358" i="1"/>
  <c r="I358" i="1"/>
  <c r="W358" i="1"/>
  <c r="AH358" i="1"/>
  <c r="P322" i="1"/>
  <c r="AA322" i="1"/>
  <c r="Q322" i="1"/>
  <c r="AD322" i="1"/>
  <c r="O410" i="1"/>
  <c r="AV631" i="1"/>
  <c r="AT631" i="1"/>
  <c r="AD141" i="1"/>
  <c r="AC141" i="1"/>
  <c r="AE141" i="1"/>
  <c r="AT759" i="1"/>
  <c r="AS235" i="1"/>
  <c r="U235" i="1"/>
  <c r="AU141" i="1"/>
  <c r="AK235" i="1"/>
  <c r="AF235" i="1"/>
  <c r="AM235" i="1"/>
  <c r="T225" i="1"/>
  <c r="AU769" i="1"/>
  <c r="AK678" i="1"/>
  <c r="L678" i="1"/>
  <c r="G678" i="1"/>
  <c r="AU706" i="1"/>
  <c r="O706" i="1"/>
  <c r="AR706" i="1"/>
  <c r="AH706" i="1"/>
  <c r="X706" i="1"/>
  <c r="AR721" i="1"/>
  <c r="AM721" i="1"/>
  <c r="X721" i="1"/>
  <c r="AG721" i="1"/>
  <c r="W721" i="1"/>
  <c r="J721" i="1"/>
  <c r="U759" i="1"/>
  <c r="O759" i="1"/>
  <c r="AP431" i="1"/>
  <c r="AA431" i="1"/>
  <c r="AS678" i="1"/>
  <c r="AG678" i="1"/>
  <c r="J678" i="1"/>
  <c r="T35" i="1"/>
  <c r="AC35" i="1"/>
  <c r="AL35" i="1"/>
  <c r="AU35" i="1"/>
  <c r="O35" i="1"/>
  <c r="AQ41" i="1"/>
  <c r="AS41" i="1"/>
  <c r="AS358" i="1"/>
  <c r="AC358" i="1"/>
  <c r="Q358" i="1"/>
  <c r="S358" i="1"/>
  <c r="AT358" i="1"/>
  <c r="AJ322" i="1"/>
  <c r="AC322" i="1"/>
  <c r="AL322" i="1"/>
  <c r="AF322" i="1"/>
  <c r="AJ631" i="1"/>
  <c r="AP631" i="1"/>
  <c r="AS759" i="1"/>
  <c r="X306" i="1"/>
  <c r="AQ706" i="1"/>
  <c r="AN706" i="1"/>
  <c r="T706" i="1"/>
  <c r="AF721" i="1"/>
  <c r="AC721" i="1"/>
  <c r="T759" i="1"/>
  <c r="H759" i="1"/>
  <c r="I759" i="1"/>
  <c r="AK431" i="1"/>
  <c r="AH678" i="1"/>
  <c r="Z678" i="1"/>
  <c r="AV35" i="1"/>
  <c r="P35" i="1"/>
  <c r="Y35" i="1"/>
  <c r="AH35" i="1"/>
  <c r="AQ35" i="1"/>
  <c r="K35" i="1"/>
  <c r="AM41" i="1"/>
  <c r="AC41" i="1"/>
  <c r="AM358" i="1"/>
  <c r="AE358" i="1"/>
  <c r="H358" i="1"/>
  <c r="K358" i="1"/>
  <c r="AP358" i="1"/>
  <c r="AU322" i="1"/>
  <c r="AE322" i="1"/>
  <c r="AS322" i="1"/>
  <c r="AH322" i="1"/>
  <c r="AD631" i="1"/>
  <c r="AL631" i="1"/>
  <c r="AR759" i="1"/>
  <c r="AN306" i="1"/>
  <c r="M706" i="1"/>
  <c r="AD706" i="1"/>
  <c r="AN721" i="1"/>
  <c r="T721" i="1"/>
  <c r="S721" i="1"/>
  <c r="AH235" i="1"/>
  <c r="AL235" i="1"/>
  <c r="AU678" i="1"/>
  <c r="AR678" i="1"/>
  <c r="M678" i="1"/>
  <c r="AT706" i="1"/>
  <c r="AM706" i="1"/>
  <c r="G706" i="1"/>
  <c r="AK706" i="1"/>
  <c r="Z706" i="1"/>
  <c r="L706" i="1"/>
  <c r="AK721" i="1"/>
  <c r="AB721" i="1"/>
  <c r="L721" i="1"/>
  <c r="Z721" i="1"/>
  <c r="P721" i="1"/>
  <c r="N759" i="1"/>
  <c r="Y759" i="1"/>
  <c r="Q759" i="1"/>
  <c r="AQ431" i="1"/>
  <c r="Y678" i="1"/>
  <c r="AO678" i="1"/>
  <c r="AR35" i="1"/>
  <c r="L35" i="1"/>
  <c r="U35" i="1"/>
  <c r="AD35" i="1"/>
  <c r="AM35" i="1"/>
  <c r="G35" i="1"/>
  <c r="W41" i="1"/>
  <c r="M41" i="1"/>
  <c r="AI358" i="1"/>
  <c r="AG358" i="1"/>
  <c r="X358" i="1"/>
  <c r="N358" i="1"/>
  <c r="Y358" i="1"/>
  <c r="AQ322" i="1"/>
  <c r="AG322" i="1"/>
  <c r="AN322" i="1"/>
  <c r="AT322" i="1"/>
  <c r="W631" i="1"/>
  <c r="K631" i="1"/>
  <c r="P141" i="1"/>
  <c r="AP769" i="1"/>
  <c r="G769" i="1"/>
  <c r="W141" i="1"/>
  <c r="Q85" i="1"/>
  <c r="AD759" i="1"/>
  <c r="AH759" i="1"/>
  <c r="I306" i="1"/>
  <c r="X235" i="1"/>
  <c r="AM678" i="1"/>
  <c r="T678" i="1"/>
  <c r="AP706" i="1"/>
  <c r="V706" i="1"/>
  <c r="W706" i="1"/>
  <c r="H706" i="1"/>
  <c r="G721" i="1"/>
  <c r="H721" i="1"/>
  <c r="N721" i="1"/>
  <c r="W759" i="1"/>
  <c r="P759" i="1"/>
  <c r="J759" i="1"/>
  <c r="AH431" i="1"/>
  <c r="S678" i="1"/>
  <c r="AD678" i="1"/>
  <c r="AN35" i="1"/>
  <c r="H35" i="1"/>
  <c r="Q35" i="1"/>
  <c r="Z35" i="1"/>
  <c r="AI35" i="1"/>
  <c r="K41" i="1"/>
  <c r="AL41" i="1"/>
  <c r="U358" i="1"/>
  <c r="P358" i="1"/>
  <c r="AV358" i="1"/>
  <c r="AL358" i="1"/>
  <c r="Z358" i="1"/>
  <c r="L358" i="1"/>
  <c r="Y322" i="1"/>
  <c r="AO322" i="1"/>
  <c r="R322" i="1"/>
  <c r="AP322" i="1"/>
  <c r="L631" i="1"/>
  <c r="AO631" i="1"/>
  <c r="AL141" i="1"/>
  <c r="AB759" i="1"/>
  <c r="AI306" i="1"/>
  <c r="K235" i="1"/>
  <c r="AN678" i="1"/>
  <c r="AF706" i="1"/>
  <c r="AI706" i="1"/>
  <c r="AI721" i="1"/>
  <c r="AS721" i="1"/>
  <c r="V235" i="1"/>
  <c r="H235" i="1"/>
  <c r="AB678" i="1"/>
  <c r="AI678" i="1"/>
  <c r="H678" i="1"/>
  <c r="AL706" i="1"/>
  <c r="AB706" i="1"/>
  <c r="R706" i="1"/>
  <c r="AE706" i="1"/>
  <c r="AE721" i="1"/>
  <c r="U721" i="1"/>
  <c r="AT721" i="1"/>
  <c r="AO721" i="1"/>
  <c r="K759" i="1"/>
  <c r="L759" i="1"/>
  <c r="N678" i="1"/>
  <c r="AJ35" i="1"/>
  <c r="AS35" i="1"/>
  <c r="M35" i="1"/>
  <c r="V35" i="1"/>
  <c r="AV41" i="1"/>
  <c r="M358" i="1"/>
  <c r="O358" i="1"/>
  <c r="AR358" i="1"/>
  <c r="AU358" i="1"/>
  <c r="AB358" i="1"/>
  <c r="I322" i="1"/>
  <c r="AK322" i="1"/>
  <c r="L322" i="1"/>
  <c r="AS631" i="1"/>
  <c r="AE631" i="1"/>
  <c r="Z759" i="1"/>
  <c r="W306" i="1"/>
  <c r="AH644" i="1"/>
  <c r="P692" i="1"/>
  <c r="L306" i="1"/>
  <c r="AM631" i="1"/>
  <c r="AF631" i="1"/>
  <c r="AQ631" i="1"/>
  <c r="V631" i="1"/>
  <c r="X769" i="1"/>
  <c r="AK759" i="1"/>
  <c r="AO759" i="1"/>
  <c r="S306" i="1"/>
  <c r="V470" i="1"/>
  <c r="AA631" i="1"/>
  <c r="U631" i="1"/>
  <c r="Q631" i="1"/>
  <c r="S631" i="1"/>
  <c r="AG759" i="1"/>
  <c r="AN759" i="1"/>
  <c r="Z306" i="1"/>
  <c r="AK470" i="1"/>
  <c r="AC631" i="1"/>
  <c r="T631" i="1"/>
  <c r="I631" i="1"/>
  <c r="N631" i="1"/>
  <c r="AT769" i="1"/>
  <c r="AA759" i="1"/>
  <c r="AM759" i="1"/>
  <c r="U306" i="1"/>
  <c r="AA306" i="1"/>
  <c r="O631" i="1"/>
  <c r="R631" i="1"/>
  <c r="Y631" i="1"/>
  <c r="Z769" i="1"/>
  <c r="AI769" i="1"/>
  <c r="AV759" i="1"/>
  <c r="H306" i="1"/>
  <c r="AR306" i="1"/>
  <c r="V677" i="1"/>
  <c r="AQ644" i="1"/>
  <c r="X40" i="1"/>
  <c r="AB118" i="1"/>
  <c r="AK266" i="1"/>
  <c r="S705" i="1"/>
  <c r="AU692" i="1"/>
  <c r="W705" i="1"/>
  <c r="S36" i="1"/>
  <c r="AT644" i="1"/>
  <c r="P40" i="1"/>
  <c r="R677" i="1"/>
  <c r="AQ705" i="1"/>
  <c r="AQ40" i="1"/>
  <c r="AS677" i="1"/>
  <c r="Q705" i="1"/>
  <c r="S677" i="1"/>
  <c r="O705" i="1"/>
  <c r="P677" i="1"/>
  <c r="AC692" i="1"/>
  <c r="M705" i="1"/>
  <c r="N677" i="1"/>
  <c r="Z692" i="1"/>
  <c r="AK644" i="1"/>
  <c r="AA692" i="1"/>
  <c r="K814" i="1"/>
  <c r="Y814" i="1"/>
  <c r="AV814" i="1"/>
  <c r="X814" i="1"/>
  <c r="AU814" i="1"/>
  <c r="Z805" i="1"/>
  <c r="AG805" i="1"/>
  <c r="AG561" i="1"/>
  <c r="AH779" i="1"/>
  <c r="AR779" i="1"/>
  <c r="M332" i="1"/>
  <c r="AU332" i="1"/>
  <c r="J332" i="1"/>
  <c r="AM332" i="1"/>
  <c r="AI379" i="1"/>
  <c r="H379" i="1"/>
  <c r="AE379" i="1"/>
  <c r="AE757" i="1"/>
  <c r="AP757" i="1"/>
  <c r="AM482" i="1"/>
  <c r="W482" i="1"/>
  <c r="J482" i="1"/>
  <c r="AB656" i="1"/>
  <c r="AM656" i="1"/>
  <c r="AV656" i="1"/>
  <c r="AE805" i="1"/>
  <c r="AJ814" i="1"/>
  <c r="I814" i="1"/>
  <c r="AE814" i="1"/>
  <c r="H814" i="1"/>
  <c r="AD814" i="1"/>
  <c r="N805" i="1"/>
  <c r="U805" i="1"/>
  <c r="AB779" i="1"/>
  <c r="AP779" i="1"/>
  <c r="AA332" i="1"/>
  <c r="AQ332" i="1"/>
  <c r="X332" i="1"/>
  <c r="V332" i="1"/>
  <c r="AT379" i="1"/>
  <c r="Y379" i="1"/>
  <c r="V379" i="1"/>
  <c r="AA757" i="1"/>
  <c r="AB814" i="1"/>
  <c r="AP814" i="1"/>
  <c r="W814" i="1"/>
  <c r="AT814" i="1"/>
  <c r="V814" i="1"/>
  <c r="AU805" i="1"/>
  <c r="J805" i="1"/>
  <c r="Q805" i="1"/>
  <c r="AD779" i="1"/>
  <c r="AO779" i="1"/>
  <c r="AB332" i="1"/>
  <c r="AN332" i="1"/>
  <c r="AJ332" i="1"/>
  <c r="N332" i="1"/>
  <c r="AF379" i="1"/>
  <c r="AK379" i="1"/>
  <c r="U379" i="1"/>
  <c r="AH757" i="1"/>
  <c r="AJ805" i="1"/>
  <c r="O805" i="1"/>
  <c r="AQ814" i="1"/>
  <c r="T814" i="1"/>
  <c r="AH814" i="1"/>
  <c r="O814" i="1"/>
  <c r="AK814" i="1"/>
  <c r="N814" i="1"/>
  <c r="AP805" i="1"/>
  <c r="G805" i="1"/>
  <c r="M805" i="1"/>
  <c r="AF779" i="1"/>
  <c r="AL779" i="1"/>
  <c r="AC332" i="1"/>
  <c r="Y332" i="1"/>
  <c r="AT332" i="1"/>
  <c r="L332" i="1"/>
  <c r="AC379" i="1"/>
  <c r="AM379" i="1"/>
  <c r="M379" i="1"/>
  <c r="AI757" i="1"/>
  <c r="AI814" i="1"/>
  <c r="L814" i="1"/>
  <c r="Z814" i="1"/>
  <c r="G814" i="1"/>
  <c r="AC814" i="1"/>
  <c r="AS814" i="1"/>
  <c r="AL805" i="1"/>
  <c r="AT805" i="1"/>
  <c r="I805" i="1"/>
  <c r="Z779" i="1"/>
  <c r="Y779" i="1"/>
  <c r="AD332" i="1"/>
  <c r="R332" i="1"/>
  <c r="AR332" i="1"/>
  <c r="N379" i="1"/>
  <c r="AB379" i="1"/>
  <c r="AQ379" i="1"/>
  <c r="AU757" i="1"/>
  <c r="AH805" i="1"/>
  <c r="AO805" i="1"/>
  <c r="AT779" i="1"/>
  <c r="U332" i="1"/>
  <c r="AE332" i="1"/>
  <c r="O332" i="1"/>
  <c r="AP332" i="1"/>
  <c r="I379" i="1"/>
  <c r="X379" i="1"/>
  <c r="AN379" i="1"/>
  <c r="AT757" i="1"/>
  <c r="AS482" i="1"/>
  <c r="AC482" i="1"/>
  <c r="AN656" i="1"/>
  <c r="H656" i="1"/>
  <c r="L805" i="1"/>
  <c r="S814" i="1"/>
  <c r="AG814" i="1"/>
  <c r="J814" i="1"/>
  <c r="AF814" i="1"/>
  <c r="AD805" i="1"/>
  <c r="AK805" i="1"/>
  <c r="AA779" i="1"/>
  <c r="AS779" i="1"/>
  <c r="Q332" i="1"/>
  <c r="AF332" i="1"/>
  <c r="K332" i="1"/>
  <c r="AO332" i="1"/>
  <c r="W379" i="1"/>
  <c r="Q379" i="1"/>
  <c r="AH379" i="1"/>
  <c r="Z471" i="1"/>
  <c r="AS757" i="1"/>
  <c r="AJ236" i="1"/>
  <c r="AS644" i="1"/>
  <c r="K40" i="1"/>
  <c r="AO677" i="1"/>
  <c r="AS692" i="1"/>
  <c r="K692" i="1"/>
  <c r="AS705" i="1"/>
  <c r="AM705" i="1"/>
  <c r="AS118" i="1"/>
  <c r="AU40" i="1"/>
  <c r="AS40" i="1"/>
  <c r="AT40" i="1"/>
  <c r="AT677" i="1"/>
  <c r="AH677" i="1"/>
  <c r="N692" i="1"/>
  <c r="R692" i="1"/>
  <c r="AN705" i="1"/>
  <c r="AF705" i="1"/>
  <c r="AF118" i="1"/>
  <c r="AR40" i="1"/>
  <c r="AV644" i="1"/>
  <c r="AK40" i="1"/>
  <c r="AL40" i="1"/>
  <c r="AP677" i="1"/>
  <c r="AI677" i="1"/>
  <c r="V692" i="1"/>
  <c r="AK705" i="1"/>
  <c r="AG705" i="1"/>
  <c r="K758" i="1"/>
  <c r="AA118" i="1"/>
  <c r="AO265" i="1"/>
  <c r="AI644" i="1"/>
  <c r="V40" i="1"/>
  <c r="V876" i="1" s="1"/>
  <c r="AL677" i="1"/>
  <c r="AE677" i="1"/>
  <c r="I692" i="1"/>
  <c r="AI705" i="1"/>
  <c r="AC705" i="1"/>
  <c r="AR787" i="1"/>
  <c r="T118" i="1"/>
  <c r="L516" i="1"/>
  <c r="AN644" i="1"/>
  <c r="U40" i="1"/>
  <c r="AP644" i="1"/>
  <c r="AU644" i="1"/>
  <c r="AF40" i="1"/>
  <c r="Y677" i="1"/>
  <c r="AA677" i="1"/>
  <c r="AE692" i="1"/>
  <c r="I705" i="1"/>
  <c r="Z705" i="1"/>
  <c r="AH787" i="1"/>
  <c r="AM80" i="1"/>
  <c r="R787" i="1"/>
  <c r="AL516" i="1"/>
  <c r="AD36" i="1"/>
  <c r="U360" i="1"/>
  <c r="AC306" i="1"/>
  <c r="AA787" i="1"/>
  <c r="AM266" i="1"/>
  <c r="AK36" i="1"/>
  <c r="AL306" i="1"/>
  <c r="AV306" i="1"/>
  <c r="U787" i="1"/>
  <c r="Y570" i="1"/>
  <c r="AV36" i="1"/>
  <c r="J787" i="1"/>
  <c r="I404" i="1"/>
  <c r="Z570" i="1"/>
  <c r="P36" i="1"/>
  <c r="V758" i="1"/>
  <c r="AS570" i="1"/>
  <c r="AN758" i="1"/>
  <c r="U570" i="1"/>
  <c r="AP357" i="1"/>
  <c r="S516" i="1"/>
  <c r="AC40" i="1"/>
  <c r="H40" i="1"/>
  <c r="AD40" i="1"/>
  <c r="AU677" i="1"/>
  <c r="AJ677" i="1"/>
  <c r="U677" i="1"/>
  <c r="AD677" i="1"/>
  <c r="L677" i="1"/>
  <c r="K677" i="1"/>
  <c r="AT692" i="1"/>
  <c r="AO692" i="1"/>
  <c r="AV692" i="1"/>
  <c r="AQ692" i="1"/>
  <c r="J692" i="1"/>
  <c r="AO705" i="1"/>
  <c r="AE705" i="1"/>
  <c r="P705" i="1"/>
  <c r="AB705" i="1"/>
  <c r="V705" i="1"/>
  <c r="G705" i="1"/>
  <c r="R758" i="1"/>
  <c r="G758" i="1"/>
  <c r="AN787" i="1"/>
  <c r="AD787" i="1"/>
  <c r="O787" i="1"/>
  <c r="AS787" i="1"/>
  <c r="Q787" i="1"/>
  <c r="J357" i="1"/>
  <c r="V404" i="1"/>
  <c r="AO562" i="1"/>
  <c r="AQ570" i="1"/>
  <c r="G570" i="1"/>
  <c r="AO570" i="1"/>
  <c r="N570" i="1"/>
  <c r="AT118" i="1"/>
  <c r="AO118" i="1"/>
  <c r="M118" i="1"/>
  <c r="U118" i="1"/>
  <c r="H118" i="1"/>
  <c r="K516" i="1"/>
  <c r="G516" i="1"/>
  <c r="AH516" i="1"/>
  <c r="AE40" i="1"/>
  <c r="AB40" i="1"/>
  <c r="AQ265" i="1"/>
  <c r="AG758" i="1"/>
  <c r="Y357" i="1"/>
  <c r="AJ80" i="1"/>
  <c r="AU36" i="1"/>
  <c r="O36" i="1"/>
  <c r="Z36" i="1"/>
  <c r="AG36" i="1"/>
  <c r="AR36" i="1"/>
  <c r="L36" i="1"/>
  <c r="AQ360" i="1"/>
  <c r="AN632" i="1"/>
  <c r="AU306" i="1"/>
  <c r="AB306" i="1"/>
  <c r="V306" i="1"/>
  <c r="AG677" i="1"/>
  <c r="AV677" i="1"/>
  <c r="J677" i="1"/>
  <c r="AP692" i="1"/>
  <c r="AR692" i="1"/>
  <c r="AH705" i="1"/>
  <c r="AT705" i="1"/>
  <c r="O758" i="1"/>
  <c r="T758" i="1"/>
  <c r="AG787" i="1"/>
  <c r="Z787" i="1"/>
  <c r="M787" i="1"/>
  <c r="AO787" i="1"/>
  <c r="K787" i="1"/>
  <c r="G357" i="1"/>
  <c r="N404" i="1"/>
  <c r="AM570" i="1"/>
  <c r="J570" i="1"/>
  <c r="AK570" i="1"/>
  <c r="H570" i="1"/>
  <c r="AP118" i="1"/>
  <c r="AK118" i="1"/>
  <c r="O118" i="1"/>
  <c r="G118" i="1"/>
  <c r="AG118" i="1"/>
  <c r="AV516" i="1"/>
  <c r="AK516" i="1"/>
  <c r="AD516" i="1"/>
  <c r="O40" i="1"/>
  <c r="L40" i="1"/>
  <c r="O265" i="1"/>
  <c r="AU758" i="1"/>
  <c r="U357" i="1"/>
  <c r="AQ36" i="1"/>
  <c r="K36" i="1"/>
  <c r="V36" i="1"/>
  <c r="AC36" i="1"/>
  <c r="AN36" i="1"/>
  <c r="H36" i="1"/>
  <c r="X360" i="1"/>
  <c r="AU632" i="1"/>
  <c r="AQ677" i="1"/>
  <c r="Q677" i="1"/>
  <c r="H677" i="1"/>
  <c r="AH692" i="1"/>
  <c r="AM692" i="1"/>
  <c r="AA705" i="1"/>
  <c r="N705" i="1"/>
  <c r="R705" i="1"/>
  <c r="AO644" i="1"/>
  <c r="AJ644" i="1"/>
  <c r="AL644" i="1"/>
  <c r="M40" i="1"/>
  <c r="AI40" i="1"/>
  <c r="N40" i="1"/>
  <c r="AM677" i="1"/>
  <c r="AC677" i="1"/>
  <c r="O677" i="1"/>
  <c r="AR677" i="1"/>
  <c r="X677" i="1"/>
  <c r="AL692" i="1"/>
  <c r="AD692" i="1"/>
  <c r="AN692" i="1"/>
  <c r="AF692" i="1"/>
  <c r="AD705" i="1"/>
  <c r="X705" i="1"/>
  <c r="K705" i="1"/>
  <c r="AP705" i="1"/>
  <c r="L705" i="1"/>
  <c r="M758" i="1"/>
  <c r="P758" i="1"/>
  <c r="AC787" i="1"/>
  <c r="W787" i="1"/>
  <c r="I787" i="1"/>
  <c r="AK787" i="1"/>
  <c r="G787" i="1"/>
  <c r="AA404" i="1"/>
  <c r="AH570" i="1"/>
  <c r="AI570" i="1"/>
  <c r="S570" i="1"/>
  <c r="X570" i="1"/>
  <c r="AQ80" i="1"/>
  <c r="Y118" i="1"/>
  <c r="AL118" i="1"/>
  <c r="AD118" i="1"/>
  <c r="P118" i="1"/>
  <c r="AU118" i="1"/>
  <c r="I118" i="1"/>
  <c r="AR516" i="1"/>
  <c r="AC516" i="1"/>
  <c r="Z516" i="1"/>
  <c r="AO40" i="1"/>
  <c r="AP40" i="1"/>
  <c r="AM40" i="1"/>
  <c r="K265" i="1"/>
  <c r="AO758" i="1"/>
  <c r="AT226" i="1"/>
  <c r="AM36" i="1"/>
  <c r="G36" i="1"/>
  <c r="R36" i="1"/>
  <c r="Y36" i="1"/>
  <c r="AJ36" i="1"/>
  <c r="H360" i="1"/>
  <c r="R306" i="1"/>
  <c r="AF306" i="1"/>
  <c r="W307" i="1"/>
  <c r="AV40" i="1"/>
  <c r="AA40" i="1"/>
  <c r="AF677" i="1"/>
  <c r="Z677" i="1"/>
  <c r="M677" i="1"/>
  <c r="AN677" i="1"/>
  <c r="T677" i="1"/>
  <c r="AJ692" i="1"/>
  <c r="Y692" i="1"/>
  <c r="AK692" i="1"/>
  <c r="AB692" i="1"/>
  <c r="AV705" i="1"/>
  <c r="T705" i="1"/>
  <c r="J705" i="1"/>
  <c r="AL705" i="1"/>
  <c r="H705" i="1"/>
  <c r="W758" i="1"/>
  <c r="I758" i="1"/>
  <c r="N758" i="1"/>
  <c r="AU787" i="1"/>
  <c r="S787" i="1"/>
  <c r="AT787" i="1"/>
  <c r="AI787" i="1"/>
  <c r="T787" i="1"/>
  <c r="R404" i="1"/>
  <c r="S404" i="1"/>
  <c r="I570" i="1"/>
  <c r="Q570" i="1"/>
  <c r="K570" i="1"/>
  <c r="AV570" i="1"/>
  <c r="AA80" i="1"/>
  <c r="AH118" i="1"/>
  <c r="AE118" i="1"/>
  <c r="W118" i="1"/>
  <c r="AV118" i="1"/>
  <c r="AQ118" i="1"/>
  <c r="L118" i="1"/>
  <c r="AQ516" i="1"/>
  <c r="AN516" i="1"/>
  <c r="Y516" i="1"/>
  <c r="N516" i="1"/>
  <c r="Y40" i="1"/>
  <c r="Z40" i="1"/>
  <c r="W40" i="1"/>
  <c r="AA758" i="1"/>
  <c r="U266" i="1"/>
  <c r="T226" i="1"/>
  <c r="AI36" i="1"/>
  <c r="AT36" i="1"/>
  <c r="N36" i="1"/>
  <c r="U36" i="1"/>
  <c r="AF36" i="1"/>
  <c r="K307" i="1"/>
  <c r="AN40" i="1"/>
  <c r="S40" i="1"/>
  <c r="AB677" i="1"/>
  <c r="I677" i="1"/>
  <c r="G677" i="1"/>
  <c r="AK677" i="1"/>
  <c r="AG692" i="1"/>
  <c r="S692" i="1"/>
  <c r="AI692" i="1"/>
  <c r="W692" i="1"/>
  <c r="AR705" i="1"/>
  <c r="Y705" i="1"/>
  <c r="AU705" i="1"/>
  <c r="AJ705" i="1"/>
  <c r="S758" i="1"/>
  <c r="Y758" i="1"/>
  <c r="L758" i="1"/>
  <c r="AQ787" i="1"/>
  <c r="X787" i="1"/>
  <c r="AP787" i="1"/>
  <c r="AF787" i="1"/>
  <c r="P787" i="1"/>
  <c r="J380" i="1"/>
  <c r="AE404" i="1"/>
  <c r="L404" i="1"/>
  <c r="L570" i="1"/>
  <c r="AT570" i="1"/>
  <c r="AF570" i="1"/>
  <c r="AR570" i="1"/>
  <c r="O80" i="1"/>
  <c r="V118" i="1"/>
  <c r="X118" i="1"/>
  <c r="N118" i="1"/>
  <c r="AR118" i="1"/>
  <c r="AM118" i="1"/>
  <c r="AM516" i="1"/>
  <c r="AB516" i="1"/>
  <c r="U516" i="1"/>
  <c r="J516" i="1"/>
  <c r="I40" i="1"/>
  <c r="J40" i="1"/>
  <c r="G40" i="1"/>
  <c r="X357" i="1"/>
  <c r="X692" i="1"/>
  <c r="Q809" i="1"/>
  <c r="X266" i="1"/>
  <c r="AU226" i="1"/>
  <c r="AE36" i="1"/>
  <c r="AP36" i="1"/>
  <c r="J36" i="1"/>
  <c r="Q36" i="1"/>
  <c r="AB36" i="1"/>
  <c r="AB307" i="1"/>
  <c r="X758" i="1"/>
  <c r="U758" i="1"/>
  <c r="J758" i="1"/>
  <c r="AM787" i="1"/>
  <c r="H787" i="1"/>
  <c r="AL787" i="1"/>
  <c r="AB787" i="1"/>
  <c r="N787" i="1"/>
  <c r="W404" i="1"/>
  <c r="AB570" i="1"/>
  <c r="AP570" i="1"/>
  <c r="V570" i="1"/>
  <c r="AJ570" i="1"/>
  <c r="K80" i="1"/>
  <c r="R118" i="1"/>
  <c r="Q118" i="1"/>
  <c r="J118" i="1"/>
  <c r="AN118" i="1"/>
  <c r="AI118" i="1"/>
  <c r="AI516" i="1"/>
  <c r="T516" i="1"/>
  <c r="Q516" i="1"/>
  <c r="AU516" i="1"/>
  <c r="AJ40" i="1"/>
  <c r="AG40" i="1"/>
  <c r="AH40" i="1"/>
  <c r="AJ357" i="1"/>
  <c r="G807" i="1"/>
  <c r="V80" i="1"/>
  <c r="AA36" i="1"/>
  <c r="AL36" i="1"/>
  <c r="AS36" i="1"/>
  <c r="M36" i="1"/>
  <c r="X36" i="1"/>
  <c r="H758" i="1"/>
  <c r="Q758" i="1"/>
  <c r="AV787" i="1"/>
  <c r="AJ787" i="1"/>
  <c r="V787" i="1"/>
  <c r="AE787" i="1"/>
  <c r="Y787" i="1"/>
  <c r="O404" i="1"/>
  <c r="R570" i="1"/>
  <c r="AG570" i="1"/>
  <c r="AC570" i="1"/>
  <c r="K118" i="1"/>
  <c r="AC118" i="1"/>
  <c r="S118" i="1"/>
  <c r="AJ118" i="1"/>
  <c r="AE516" i="1"/>
  <c r="P516" i="1"/>
  <c r="AT516" i="1"/>
  <c r="T40" i="1"/>
  <c r="Q40" i="1"/>
  <c r="Z357" i="1"/>
  <c r="U404" i="1"/>
  <c r="I807" i="1"/>
  <c r="AV266" i="1"/>
  <c r="W36" i="1"/>
  <c r="AH36" i="1"/>
  <c r="AO36" i="1"/>
  <c r="I36" i="1"/>
  <c r="AJ360" i="1"/>
  <c r="AN471" i="1"/>
  <c r="AN396" i="1"/>
  <c r="AR379" i="1"/>
  <c r="L379" i="1"/>
  <c r="AL379" i="1"/>
  <c r="G379" i="1"/>
  <c r="AB757" i="1"/>
  <c r="AN757" i="1"/>
  <c r="R379" i="1"/>
  <c r="AP379" i="1"/>
  <c r="J379" i="1"/>
  <c r="AJ379" i="1"/>
  <c r="AJ757" i="1"/>
  <c r="AM757" i="1"/>
  <c r="AG757" i="1"/>
  <c r="AV757" i="1"/>
  <c r="AL757" i="1"/>
  <c r="O311" i="1"/>
  <c r="Z283" i="1"/>
  <c r="AO283" i="1"/>
  <c r="N283" i="1"/>
  <c r="AH655" i="1"/>
  <c r="AM655" i="1"/>
  <c r="X283" i="1"/>
  <c r="AH393" i="1"/>
  <c r="AQ456" i="1"/>
  <c r="R330" i="1"/>
  <c r="AD655" i="1"/>
  <c r="AI655" i="1"/>
  <c r="U283" i="1"/>
  <c r="AF393" i="1"/>
  <c r="AO456" i="1"/>
  <c r="T766" i="1"/>
  <c r="O283" i="1"/>
  <c r="AP393" i="1"/>
  <c r="AJ456" i="1"/>
  <c r="I283" i="1"/>
  <c r="W283" i="1"/>
  <c r="AQ766" i="1"/>
  <c r="V655" i="1"/>
  <c r="AA655" i="1"/>
  <c r="P766" i="1"/>
  <c r="K283" i="1"/>
  <c r="R766" i="1"/>
  <c r="AM393" i="1"/>
  <c r="AB456" i="1"/>
  <c r="M283" i="1"/>
  <c r="R283" i="1"/>
  <c r="H283" i="1"/>
  <c r="R655" i="1"/>
  <c r="S655" i="1"/>
  <c r="AT283" i="1"/>
  <c r="P283" i="1"/>
  <c r="V766" i="1"/>
  <c r="AI393" i="1"/>
  <c r="AR456" i="1"/>
  <c r="AM283" i="1"/>
  <c r="G283" i="1"/>
  <c r="Y283" i="1"/>
  <c r="AP655" i="1"/>
  <c r="AU655" i="1"/>
  <c r="K655" i="1"/>
  <c r="AL283" i="1"/>
  <c r="AL766" i="1"/>
  <c r="AN393" i="1"/>
  <c r="W326" i="1"/>
  <c r="AJ283" i="1"/>
  <c r="AJ393" i="1"/>
  <c r="AQ330" i="1"/>
  <c r="AF311" i="1"/>
  <c r="U465" i="1"/>
  <c r="Z311" i="1"/>
  <c r="W311" i="1"/>
  <c r="T311" i="1"/>
  <c r="V326" i="1"/>
  <c r="AF613" i="1"/>
  <c r="V311" i="1"/>
  <c r="L311" i="1"/>
  <c r="AS326" i="1"/>
  <c r="AC347" i="1"/>
  <c r="O613" i="1"/>
  <c r="K311" i="1"/>
  <c r="AQ326" i="1"/>
  <c r="H347" i="1"/>
  <c r="AS311" i="1"/>
  <c r="AT326" i="1"/>
  <c r="AA326" i="1"/>
  <c r="AK417" i="1"/>
  <c r="AF256" i="1"/>
  <c r="AT311" i="1"/>
  <c r="AQ311" i="1"/>
  <c r="AM326" i="1"/>
  <c r="Z326" i="1"/>
  <c r="AJ417" i="1"/>
  <c r="Q256" i="1"/>
  <c r="AM311" i="1"/>
  <c r="AJ311" i="1"/>
  <c r="AK326" i="1"/>
  <c r="L326" i="1"/>
  <c r="AR417" i="1"/>
  <c r="AU256" i="1"/>
  <c r="AK311" i="1"/>
  <c r="AA311" i="1"/>
  <c r="AF326" i="1"/>
  <c r="K326" i="1"/>
  <c r="AP417" i="1"/>
  <c r="AI311" i="1"/>
  <c r="Q311" i="1"/>
  <c r="AN311" i="1"/>
  <c r="Y311" i="1"/>
  <c r="I311" i="1"/>
  <c r="AI326" i="1"/>
  <c r="Q326" i="1"/>
  <c r="AN326" i="1"/>
  <c r="Y326" i="1"/>
  <c r="I326" i="1"/>
  <c r="AU417" i="1"/>
  <c r="AI417" i="1"/>
  <c r="AO417" i="1"/>
  <c r="I638" i="1"/>
  <c r="Z7" i="3" s="1"/>
  <c r="N256" i="1"/>
  <c r="AV311" i="1"/>
  <c r="AG311" i="1"/>
  <c r="P311" i="1"/>
  <c r="AL311" i="1"/>
  <c r="U311" i="1"/>
  <c r="AV326" i="1"/>
  <c r="AG326" i="1"/>
  <c r="P326" i="1"/>
  <c r="AL326" i="1"/>
  <c r="U326" i="1"/>
  <c r="AS417" i="1"/>
  <c r="AH417" i="1"/>
  <c r="AF417" i="1"/>
  <c r="O326" i="1"/>
  <c r="AJ326" i="1"/>
  <c r="T326" i="1"/>
  <c r="AQ417" i="1"/>
  <c r="AD417" i="1"/>
  <c r="AB417" i="1"/>
  <c r="AR311" i="1"/>
  <c r="AC311" i="1"/>
  <c r="N311" i="1"/>
  <c r="AH311" i="1"/>
  <c r="S311" i="1"/>
  <c r="AR326" i="1"/>
  <c r="AC326" i="1"/>
  <c r="N326" i="1"/>
  <c r="AH326" i="1"/>
  <c r="S326" i="1"/>
  <c r="AE347" i="1"/>
  <c r="AN417" i="1"/>
  <c r="Z417" i="1"/>
  <c r="AP311" i="1"/>
  <c r="AB311" i="1"/>
  <c r="H311" i="1"/>
  <c r="AE311" i="1"/>
  <c r="R311" i="1"/>
  <c r="AP326" i="1"/>
  <c r="AB326" i="1"/>
  <c r="H326" i="1"/>
  <c r="AE326" i="1"/>
  <c r="R326" i="1"/>
  <c r="S347" i="1"/>
  <c r="AM417" i="1"/>
  <c r="AV417" i="1"/>
  <c r="Y613" i="1"/>
  <c r="AO311" i="1"/>
  <c r="X311" i="1"/>
  <c r="AU311" i="1"/>
  <c r="AD311" i="1"/>
  <c r="AO326" i="1"/>
  <c r="X326" i="1"/>
  <c r="AU326" i="1"/>
  <c r="AD326" i="1"/>
  <c r="AR347" i="1"/>
  <c r="AL417" i="1"/>
  <c r="AC613" i="1"/>
  <c r="AH283" i="1"/>
  <c r="AA283" i="1"/>
  <c r="V283" i="1"/>
  <c r="AL456" i="1"/>
  <c r="T330" i="1"/>
  <c r="Y766" i="1"/>
  <c r="AP283" i="1"/>
  <c r="Q283" i="1"/>
  <c r="AB283" i="1"/>
  <c r="AT393" i="1"/>
  <c r="AV456" i="1"/>
  <c r="AN283" i="1"/>
  <c r="S283" i="1"/>
  <c r="J283" i="1"/>
  <c r="AU393" i="1"/>
  <c r="AR393" i="1"/>
  <c r="AS456" i="1"/>
  <c r="AT456" i="1"/>
  <c r="AR330" i="1"/>
  <c r="AT655" i="1"/>
  <c r="N655" i="1"/>
  <c r="AE283" i="1"/>
  <c r="AL393" i="1"/>
  <c r="AK393" i="1"/>
  <c r="AN456" i="1"/>
  <c r="AM456" i="1"/>
  <c r="AF615" i="1"/>
  <c r="AH330" i="1"/>
  <c r="AN226" i="1"/>
  <c r="H632" i="1"/>
  <c r="H307" i="1"/>
  <c r="AS226" i="1"/>
  <c r="K632" i="1"/>
  <c r="AA632" i="1"/>
  <c r="AK307" i="1"/>
  <c r="J844" i="1"/>
  <c r="J638" i="1" s="1"/>
  <c r="Z8" i="3" s="1"/>
  <c r="H844" i="1"/>
  <c r="H638" i="1" s="1"/>
  <c r="Z6" i="3" s="1"/>
  <c r="F841" i="1"/>
  <c r="AX841" i="1" s="1"/>
  <c r="G844" i="1"/>
  <c r="AM465" i="1"/>
  <c r="AU566" i="1"/>
  <c r="AD566" i="1"/>
  <c r="AL566" i="1"/>
  <c r="G566" i="1"/>
  <c r="I898" i="1"/>
  <c r="I453" i="1" s="1"/>
  <c r="U898" i="1"/>
  <c r="U466" i="1" s="1"/>
  <c r="AI898" i="1"/>
  <c r="AI453" i="1" s="1"/>
  <c r="AV75" i="1"/>
  <c r="G141" i="1"/>
  <c r="T566" i="1"/>
  <c r="W898" i="1"/>
  <c r="W453" i="1" s="1"/>
  <c r="AK898" i="1"/>
  <c r="AK466" i="1" s="1"/>
  <c r="J566" i="1"/>
  <c r="M566" i="1"/>
  <c r="AA544" i="1"/>
  <c r="T466" i="1"/>
  <c r="S715" i="1"/>
  <c r="H701" i="1"/>
  <c r="F687" i="1"/>
  <c r="AB671" i="1"/>
  <c r="AP145" i="1"/>
  <c r="F17" i="1"/>
  <c r="F59" i="3" s="1"/>
  <c r="AU89" i="1"/>
  <c r="T754" i="1"/>
  <c r="P566" i="1"/>
  <c r="M898" i="1"/>
  <c r="M453" i="1" s="1"/>
  <c r="AO898" i="1"/>
  <c r="AO466" i="1" s="1"/>
  <c r="V566" i="1"/>
  <c r="Q898" i="1"/>
  <c r="Q466" i="1" s="1"/>
  <c r="AC898" i="1"/>
  <c r="AC466" i="1" s="1"/>
  <c r="AS898" i="1"/>
  <c r="AH566" i="1"/>
  <c r="AR566" i="1"/>
  <c r="U566" i="1"/>
  <c r="AE898" i="1"/>
  <c r="AE453" i="1" s="1"/>
  <c r="AV898" i="1"/>
  <c r="AV453" i="1" s="1"/>
  <c r="H566" i="1"/>
  <c r="AK566" i="1"/>
  <c r="G898" i="1"/>
  <c r="G466" i="1" s="1"/>
  <c r="S898" i="1"/>
  <c r="S453" i="1" s="1"/>
  <c r="AG898" i="1"/>
  <c r="P241" i="1"/>
  <c r="AK221" i="1"/>
  <c r="I701" i="1"/>
  <c r="AJ715" i="1"/>
  <c r="AJ241" i="1"/>
  <c r="AL221" i="1"/>
  <c r="AF241" i="1"/>
  <c r="AA241" i="1"/>
  <c r="J221" i="1"/>
  <c r="AK241" i="1"/>
  <c r="AT241" i="1"/>
  <c r="AS221" i="1"/>
  <c r="AU221" i="1"/>
  <c r="AU145" i="1"/>
  <c r="AG145" i="1"/>
  <c r="AI145" i="1"/>
  <c r="AV671" i="1"/>
  <c r="M671" i="1"/>
  <c r="AT686" i="1"/>
  <c r="R686" i="1"/>
  <c r="AS686" i="1"/>
  <c r="AI686" i="1"/>
  <c r="U686" i="1"/>
  <c r="AT701" i="1"/>
  <c r="AM701" i="1"/>
  <c r="G701" i="1"/>
  <c r="AI701" i="1"/>
  <c r="AN715" i="1"/>
  <c r="AQ715" i="1"/>
  <c r="Y522" i="1"/>
  <c r="K544" i="1"/>
  <c r="AP544" i="1"/>
  <c r="AO614" i="1"/>
  <c r="AC282" i="1"/>
  <c r="P314" i="1"/>
  <c r="Z812" i="1"/>
  <c r="L812" i="1"/>
  <c r="AI812" i="1"/>
  <c r="M812" i="1"/>
  <c r="AF812" i="1"/>
  <c r="AH812" i="1"/>
  <c r="T812" i="1"/>
  <c r="AQ812" i="1"/>
  <c r="U812" i="1"/>
  <c r="AN812" i="1"/>
  <c r="AP812" i="1"/>
  <c r="AB812" i="1"/>
  <c r="AS812" i="1"/>
  <c r="AC812" i="1"/>
  <c r="G812" i="1"/>
  <c r="I812" i="1"/>
  <c r="AJ812" i="1"/>
  <c r="N812" i="1"/>
  <c r="AK812" i="1"/>
  <c r="O812" i="1"/>
  <c r="Q812" i="1"/>
  <c r="AR812" i="1"/>
  <c r="V812" i="1"/>
  <c r="AT812" i="1"/>
  <c r="W812" i="1"/>
  <c r="Y812" i="1"/>
  <c r="K812" i="1"/>
  <c r="AD812" i="1"/>
  <c r="H812" i="1"/>
  <c r="AE812" i="1"/>
  <c r="R812" i="1"/>
  <c r="AO812" i="1"/>
  <c r="AA812" i="1"/>
  <c r="AU812" i="1"/>
  <c r="X812" i="1"/>
  <c r="AV812" i="1"/>
  <c r="AI282" i="1"/>
  <c r="AB282" i="1"/>
  <c r="N282" i="1"/>
  <c r="AN282" i="1"/>
  <c r="AK282" i="1"/>
  <c r="AF282" i="1"/>
  <c r="AU282" i="1"/>
  <c r="U282" i="1"/>
  <c r="S282" i="1"/>
  <c r="AM282" i="1"/>
  <c r="P282" i="1"/>
  <c r="Q282" i="1"/>
  <c r="Y282" i="1"/>
  <c r="AJ282" i="1"/>
  <c r="R282" i="1"/>
  <c r="H282" i="1"/>
  <c r="AO282" i="1"/>
  <c r="V282" i="1"/>
  <c r="X282" i="1"/>
  <c r="L282" i="1"/>
  <c r="AR282" i="1"/>
  <c r="AV282" i="1"/>
  <c r="T282" i="1"/>
  <c r="AQ282" i="1"/>
  <c r="AG282" i="1"/>
  <c r="AE282" i="1"/>
  <c r="W282" i="1"/>
  <c r="AS282" i="1"/>
  <c r="K282" i="1"/>
  <c r="AL282" i="1"/>
  <c r="I282" i="1"/>
  <c r="AD282" i="1"/>
  <c r="J282" i="1"/>
  <c r="AH282" i="1"/>
  <c r="AT282" i="1"/>
  <c r="AA282" i="1"/>
  <c r="AK273" i="1"/>
  <c r="AB273" i="1"/>
  <c r="AT273" i="1"/>
  <c r="AJ273" i="1"/>
  <c r="AM273" i="1"/>
  <c r="AF273" i="1"/>
  <c r="H273" i="1"/>
  <c r="AN273" i="1"/>
  <c r="AO273" i="1"/>
  <c r="P273" i="1"/>
  <c r="AC273" i="1"/>
  <c r="AR273" i="1"/>
  <c r="G273" i="1"/>
  <c r="AQ273" i="1"/>
  <c r="V273" i="1"/>
  <c r="R273" i="1"/>
  <c r="AV273" i="1"/>
  <c r="U273" i="1"/>
  <c r="AS273" i="1"/>
  <c r="AG273" i="1"/>
  <c r="Z273" i="1"/>
  <c r="O273" i="1"/>
  <c r="K273" i="1"/>
  <c r="AE273" i="1"/>
  <c r="AH273" i="1"/>
  <c r="AU273" i="1"/>
  <c r="AI273" i="1"/>
  <c r="N273" i="1"/>
  <c r="AP273" i="1"/>
  <c r="AA273" i="1"/>
  <c r="L273" i="1"/>
  <c r="K654" i="1"/>
  <c r="AQ654" i="1"/>
  <c r="AH654" i="1"/>
  <c r="U654" i="1"/>
  <c r="AR654" i="1"/>
  <c r="P654" i="1"/>
  <c r="O654" i="1"/>
  <c r="AU654" i="1"/>
  <c r="AL654" i="1"/>
  <c r="AC654" i="1"/>
  <c r="F657" i="1"/>
  <c r="AD59" i="3" s="1"/>
  <c r="X654" i="1"/>
  <c r="S654" i="1"/>
  <c r="J654" i="1"/>
  <c r="AP654" i="1"/>
  <c r="AK654" i="1"/>
  <c r="I654" i="1"/>
  <c r="AF654" i="1"/>
  <c r="W654" i="1"/>
  <c r="N654" i="1"/>
  <c r="AT654" i="1"/>
  <c r="AS654" i="1"/>
  <c r="Q654" i="1"/>
  <c r="AN654" i="1"/>
  <c r="AA654" i="1"/>
  <c r="R654" i="1"/>
  <c r="AE654" i="1"/>
  <c r="V654" i="1"/>
  <c r="T654" i="1"/>
  <c r="AG654" i="1"/>
  <c r="AV654" i="1"/>
  <c r="AM654" i="1"/>
  <c r="AD654" i="1"/>
  <c r="M654" i="1"/>
  <c r="AJ654" i="1"/>
  <c r="H654" i="1"/>
  <c r="AU625" i="1"/>
  <c r="AS625" i="1"/>
  <c r="AJ625" i="1"/>
  <c r="Z625" i="1"/>
  <c r="Q625" i="1"/>
  <c r="AB625" i="1"/>
  <c r="R625" i="1"/>
  <c r="AN625" i="1"/>
  <c r="AG625" i="1"/>
  <c r="AC625" i="1"/>
  <c r="P625" i="1"/>
  <c r="L625" i="1"/>
  <c r="AR625" i="1"/>
  <c r="AL625" i="1"/>
  <c r="AH625" i="1"/>
  <c r="M625" i="1"/>
  <c r="AV625" i="1"/>
  <c r="AP625" i="1"/>
  <c r="G625" i="1"/>
  <c r="AA625" i="1"/>
  <c r="X625" i="1"/>
  <c r="AI625" i="1"/>
  <c r="AE625" i="1"/>
  <c r="AF625" i="1"/>
  <c r="S625" i="1"/>
  <c r="Y625" i="1"/>
  <c r="T625" i="1"/>
  <c r="AQ625" i="1"/>
  <c r="AO625" i="1"/>
  <c r="AD625" i="1"/>
  <c r="K625" i="1"/>
  <c r="N625" i="1"/>
  <c r="T221" i="1"/>
  <c r="AR221" i="1"/>
  <c r="N221" i="1"/>
  <c r="AI221" i="1"/>
  <c r="R221" i="1"/>
  <c r="AD221" i="1"/>
  <c r="AQ221" i="1"/>
  <c r="Q221" i="1"/>
  <c r="AO221" i="1"/>
  <c r="AB221" i="1"/>
  <c r="AE221" i="1"/>
  <c r="Y221" i="1"/>
  <c r="M221" i="1"/>
  <c r="AV221" i="1"/>
  <c r="G221" i="1"/>
  <c r="AJ221" i="1"/>
  <c r="L221" i="1"/>
  <c r="AG241" i="1"/>
  <c r="K241" i="1"/>
  <c r="N241" i="1"/>
  <c r="L241" i="1"/>
  <c r="AD241" i="1"/>
  <c r="AO241" i="1"/>
  <c r="S241" i="1"/>
  <c r="AV241" i="1"/>
  <c r="Z241" i="1"/>
  <c r="O241" i="1"/>
  <c r="AU241" i="1"/>
  <c r="AF522" i="1"/>
  <c r="W522" i="1"/>
  <c r="I522" i="1"/>
  <c r="AP522" i="1"/>
  <c r="AG522" i="1"/>
  <c r="AJ522" i="1"/>
  <c r="AA522" i="1"/>
  <c r="N522" i="1"/>
  <c r="AT522" i="1"/>
  <c r="AK522" i="1"/>
  <c r="G522" i="1"/>
  <c r="AN522" i="1"/>
  <c r="AE522" i="1"/>
  <c r="R522" i="1"/>
  <c r="H522" i="1"/>
  <c r="AO522" i="1"/>
  <c r="T522" i="1"/>
  <c r="K522" i="1"/>
  <c r="AQ522" i="1"/>
  <c r="AD522" i="1"/>
  <c r="U522" i="1"/>
  <c r="AB522" i="1"/>
  <c r="S522" i="1"/>
  <c r="J522" i="1"/>
  <c r="AL522" i="1"/>
  <c r="AC522" i="1"/>
  <c r="V480" i="1"/>
  <c r="AE480" i="1"/>
  <c r="AN480" i="1"/>
  <c r="G480" i="1"/>
  <c r="Q480" i="1"/>
  <c r="J480" i="1"/>
  <c r="R480" i="1"/>
  <c r="AA480" i="1"/>
  <c r="AJ480" i="1"/>
  <c r="AS480" i="1"/>
  <c r="M480" i="1"/>
  <c r="AT480" i="1"/>
  <c r="N480" i="1"/>
  <c r="W480" i="1"/>
  <c r="AF480" i="1"/>
  <c r="AO480" i="1"/>
  <c r="H480" i="1"/>
  <c r="AP480" i="1"/>
  <c r="I480" i="1"/>
  <c r="S480" i="1"/>
  <c r="AB480" i="1"/>
  <c r="AK480" i="1"/>
  <c r="AL480" i="1"/>
  <c r="AU480" i="1"/>
  <c r="O480" i="1"/>
  <c r="X480" i="1"/>
  <c r="AG480" i="1"/>
  <c r="AH480" i="1"/>
  <c r="AQ480" i="1"/>
  <c r="K480" i="1"/>
  <c r="T480" i="1"/>
  <c r="AC480" i="1"/>
  <c r="Z480" i="1"/>
  <c r="AI480" i="1"/>
  <c r="AR480" i="1"/>
  <c r="L480" i="1"/>
  <c r="U480" i="1"/>
  <c r="AN466" i="1"/>
  <c r="AB466" i="1"/>
  <c r="K466" i="1"/>
  <c r="R466" i="1"/>
  <c r="AF466" i="1"/>
  <c r="AA466" i="1"/>
  <c r="AH466" i="1"/>
  <c r="L466" i="1"/>
  <c r="AL466" i="1"/>
  <c r="Y466" i="1"/>
  <c r="P466" i="1"/>
  <c r="Y329" i="1"/>
  <c r="G329" i="1"/>
  <c r="AM329" i="1"/>
  <c r="P329" i="1"/>
  <c r="W314" i="1"/>
  <c r="AB314" i="1"/>
  <c r="AL314" i="1"/>
  <c r="AT314" i="1"/>
  <c r="S314" i="1"/>
  <c r="U314" i="1"/>
  <c r="AK314" i="1"/>
  <c r="Z314" i="1"/>
  <c r="X314" i="1"/>
  <c r="F316" i="1"/>
  <c r="I314" i="1"/>
  <c r="AO314" i="1"/>
  <c r="J314" i="1"/>
  <c r="H314" i="1"/>
  <c r="AG314" i="1"/>
  <c r="Y314" i="1"/>
  <c r="AR314" i="1"/>
  <c r="O314" i="1"/>
  <c r="Q314" i="1"/>
  <c r="AE314" i="1"/>
  <c r="AQ314" i="1"/>
  <c r="AH314" i="1"/>
  <c r="R314" i="1"/>
  <c r="AI314" i="1"/>
  <c r="AA314" i="1"/>
  <c r="AJ314" i="1"/>
  <c r="N314" i="1"/>
  <c r="AD314" i="1"/>
  <c r="AS314" i="1"/>
  <c r="AP314" i="1"/>
  <c r="K314" i="1"/>
  <c r="M314" i="1"/>
  <c r="AO765" i="1"/>
  <c r="R765" i="1"/>
  <c r="Z765" i="1"/>
  <c r="T727" i="1"/>
  <c r="AM727" i="1"/>
  <c r="AD727" i="1"/>
  <c r="AL727" i="1"/>
  <c r="AB727" i="1"/>
  <c r="AO727" i="1"/>
  <c r="AI727" i="1"/>
  <c r="I727" i="1"/>
  <c r="AN727" i="1"/>
  <c r="AF727" i="1"/>
  <c r="AQ727" i="1"/>
  <c r="R727" i="1"/>
  <c r="M727" i="1"/>
  <c r="AP727" i="1"/>
  <c r="AJ727" i="1"/>
  <c r="AS727" i="1"/>
  <c r="AA727" i="1"/>
  <c r="AT727" i="1"/>
  <c r="AC727" i="1"/>
  <c r="AH727" i="1"/>
  <c r="AK727" i="1"/>
  <c r="N727" i="1"/>
  <c r="U727" i="1"/>
  <c r="Z727" i="1"/>
  <c r="Y727" i="1"/>
  <c r="X727" i="1"/>
  <c r="S727" i="1"/>
  <c r="N715" i="1"/>
  <c r="Z715" i="1"/>
  <c r="AF715" i="1"/>
  <c r="U715" i="1"/>
  <c r="AI715" i="1"/>
  <c r="AS715" i="1"/>
  <c r="P715" i="1"/>
  <c r="AC715" i="1"/>
  <c r="AM715" i="1"/>
  <c r="J715" i="1"/>
  <c r="AK715" i="1"/>
  <c r="R715" i="1"/>
  <c r="AL715" i="1"/>
  <c r="G715" i="1"/>
  <c r="H715" i="1"/>
  <c r="AV715" i="1"/>
  <c r="Y715" i="1"/>
  <c r="AT715" i="1"/>
  <c r="O715" i="1"/>
  <c r="AA715" i="1"/>
  <c r="AH715" i="1"/>
  <c r="X701" i="1"/>
  <c r="AH701" i="1"/>
  <c r="AR701" i="1"/>
  <c r="K701" i="1"/>
  <c r="AO701" i="1"/>
  <c r="S701" i="1"/>
  <c r="AE701" i="1"/>
  <c r="L701" i="1"/>
  <c r="Z701" i="1"/>
  <c r="S671" i="1"/>
  <c r="R671" i="1"/>
  <c r="AL671" i="1"/>
  <c r="Y671" i="1"/>
  <c r="K671" i="1"/>
  <c r="AT671" i="1"/>
  <c r="AH671" i="1"/>
  <c r="P671" i="1"/>
  <c r="AS671" i="1"/>
  <c r="W671" i="1"/>
  <c r="I671" i="1"/>
  <c r="AJ671" i="1"/>
  <c r="AO671" i="1"/>
  <c r="N671" i="1"/>
  <c r="J671" i="1"/>
  <c r="AG671" i="1"/>
  <c r="AO145" i="1"/>
  <c r="AS145" i="1"/>
  <c r="AC145" i="1"/>
  <c r="AH145" i="1"/>
  <c r="J145" i="1"/>
  <c r="Q145" i="1"/>
  <c r="X145" i="1"/>
  <c r="AE145" i="1"/>
  <c r="AT145" i="1"/>
  <c r="AB145" i="1"/>
  <c r="AD145" i="1"/>
  <c r="AK145" i="1"/>
  <c r="G89" i="1"/>
  <c r="AA89" i="1"/>
  <c r="AS89" i="1"/>
  <c r="AI89" i="1"/>
  <c r="AE89" i="1"/>
  <c r="AM89" i="1"/>
  <c r="L63" i="1"/>
  <c r="AG63" i="1"/>
  <c r="O63" i="1"/>
  <c r="AF63" i="1"/>
  <c r="N63" i="1"/>
  <c r="AI63" i="1"/>
  <c r="T63" i="1"/>
  <c r="AO63" i="1"/>
  <c r="W63" i="1"/>
  <c r="AN63" i="1"/>
  <c r="V63" i="1"/>
  <c r="AQ63" i="1"/>
  <c r="AB63" i="1"/>
  <c r="J63" i="1"/>
  <c r="AE63" i="1"/>
  <c r="AV63" i="1"/>
  <c r="AD63" i="1"/>
  <c r="AJ63" i="1"/>
  <c r="R63" i="1"/>
  <c r="AM63" i="1"/>
  <c r="M63" i="1"/>
  <c r="AL63" i="1"/>
  <c r="AR63" i="1"/>
  <c r="Z63" i="1"/>
  <c r="AU63" i="1"/>
  <c r="U63" i="1"/>
  <c r="AT63" i="1"/>
  <c r="I63" i="1"/>
  <c r="AH63" i="1"/>
  <c r="H63" i="1"/>
  <c r="AC63" i="1"/>
  <c r="K63" i="1"/>
  <c r="Y63" i="1"/>
  <c r="G63" i="1"/>
  <c r="X63" i="1"/>
  <c r="AS63" i="1"/>
  <c r="AA63" i="1"/>
  <c r="F729" i="1"/>
  <c r="M241" i="1"/>
  <c r="X241" i="1"/>
  <c r="AE241" i="1"/>
  <c r="I221" i="1"/>
  <c r="AH221" i="1"/>
  <c r="P221" i="1"/>
  <c r="AU466" i="1"/>
  <c r="Z145" i="1"/>
  <c r="L145" i="1"/>
  <c r="AV145" i="1"/>
  <c r="AI671" i="1"/>
  <c r="H671" i="1"/>
  <c r="O671" i="1"/>
  <c r="AL686" i="1"/>
  <c r="H686" i="1"/>
  <c r="AH686" i="1"/>
  <c r="AA686" i="1"/>
  <c r="O686" i="1"/>
  <c r="AL701" i="1"/>
  <c r="AB701" i="1"/>
  <c r="R701" i="1"/>
  <c r="AS701" i="1"/>
  <c r="L715" i="1"/>
  <c r="AP715" i="1"/>
  <c r="AQ466" i="1"/>
  <c r="M522" i="1"/>
  <c r="AV522" i="1"/>
  <c r="AQ614" i="1"/>
  <c r="Q273" i="1"/>
  <c r="AN765" i="1"/>
  <c r="O625" i="1"/>
  <c r="K727" i="1"/>
  <c r="T314" i="1"/>
  <c r="AL145" i="1"/>
  <c r="V466" i="1"/>
  <c r="P480" i="1"/>
  <c r="Z654" i="1"/>
  <c r="AM812" i="1"/>
  <c r="AK63" i="1"/>
  <c r="Y701" i="1"/>
  <c r="AR522" i="1"/>
  <c r="J273" i="1"/>
  <c r="J765" i="1"/>
  <c r="G654" i="1"/>
  <c r="AF221" i="1"/>
  <c r="W625" i="1"/>
  <c r="AU727" i="1"/>
  <c r="AC314" i="1"/>
  <c r="Z671" i="1"/>
  <c r="AV480" i="1"/>
  <c r="AI654" i="1"/>
  <c r="P812" i="1"/>
  <c r="P63" i="1"/>
  <c r="AK625" i="1"/>
  <c r="AM241" i="1"/>
  <c r="W544" i="1"/>
  <c r="AE544" i="1"/>
  <c r="I544" i="1"/>
  <c r="AN544" i="1"/>
  <c r="AU544" i="1"/>
  <c r="Z544" i="1"/>
  <c r="AK544" i="1"/>
  <c r="Y544" i="1"/>
  <c r="AR544" i="1"/>
  <c r="V544" i="1"/>
  <c r="AG544" i="1"/>
  <c r="AO544" i="1"/>
  <c r="S544" i="1"/>
  <c r="AV544" i="1"/>
  <c r="AF544" i="1"/>
  <c r="AL544" i="1"/>
  <c r="AS544" i="1"/>
  <c r="H544" i="1"/>
  <c r="Q544" i="1"/>
  <c r="M544" i="1"/>
  <c r="AT544" i="1"/>
  <c r="AB544" i="1"/>
  <c r="U544" i="1"/>
  <c r="AI544" i="1"/>
  <c r="P544" i="1"/>
  <c r="N544" i="1"/>
  <c r="X544" i="1"/>
  <c r="L544" i="1"/>
  <c r="AJ544" i="1"/>
  <c r="AQ544" i="1"/>
  <c r="AH544" i="1"/>
  <c r="AM221" i="1"/>
  <c r="AD544" i="1"/>
  <c r="V241" i="1"/>
  <c r="X221" i="1"/>
  <c r="H221" i="1"/>
  <c r="AB34" i="1"/>
  <c r="Y145" i="1"/>
  <c r="AR145" i="1"/>
  <c r="S145" i="1"/>
  <c r="AA145" i="1"/>
  <c r="AQ671" i="1"/>
  <c r="AK671" i="1"/>
  <c r="L671" i="1"/>
  <c r="AQ686" i="1"/>
  <c r="AG686" i="1"/>
  <c r="S686" i="1"/>
  <c r="AV686" i="1"/>
  <c r="T686" i="1"/>
  <c r="G686" i="1"/>
  <c r="AG701" i="1"/>
  <c r="U701" i="1"/>
  <c r="J701" i="1"/>
  <c r="W701" i="1"/>
  <c r="T715" i="1"/>
  <c r="AG715" i="1"/>
  <c r="Q727" i="1"/>
  <c r="AM466" i="1"/>
  <c r="Z522" i="1"/>
  <c r="X522" i="1"/>
  <c r="T544" i="1"/>
  <c r="H625" i="1"/>
  <c r="I273" i="1"/>
  <c r="AO654" i="1"/>
  <c r="AP221" i="1"/>
  <c r="U625" i="1"/>
  <c r="AG727" i="1"/>
  <c r="AM314" i="1"/>
  <c r="AD671" i="1"/>
  <c r="AM480" i="1"/>
  <c r="M273" i="1"/>
  <c r="AL812" i="1"/>
  <c r="AP63" i="1"/>
  <c r="AM625" i="1"/>
  <c r="AN614" i="1"/>
  <c r="N614" i="1"/>
  <c r="H614" i="1"/>
  <c r="AR614" i="1"/>
  <c r="Z614" i="1"/>
  <c r="Q614" i="1"/>
  <c r="M614" i="1"/>
  <c r="AV614" i="1"/>
  <c r="AL614" i="1"/>
  <c r="AG614" i="1"/>
  <c r="AF614" i="1"/>
  <c r="J614" i="1"/>
  <c r="X614" i="1"/>
  <c r="AT614" i="1"/>
  <c r="AP614" i="1"/>
  <c r="T614" i="1"/>
  <c r="AE614" i="1"/>
  <c r="W614" i="1"/>
  <c r="AK614" i="1"/>
  <c r="AM614" i="1"/>
  <c r="AI614" i="1"/>
  <c r="AJ614" i="1"/>
  <c r="AU614" i="1"/>
  <c r="AS614" i="1"/>
  <c r="AH241" i="1"/>
  <c r="H567" i="1"/>
  <c r="AJ701" i="1"/>
  <c r="AQ241" i="1"/>
  <c r="R241" i="1"/>
  <c r="O221" i="1"/>
  <c r="AI241" i="1"/>
  <c r="AR241" i="1"/>
  <c r="AB241" i="1"/>
  <c r="V221" i="1"/>
  <c r="AC221" i="1"/>
  <c r="P567" i="1"/>
  <c r="AP34" i="1"/>
  <c r="M145" i="1"/>
  <c r="AJ145" i="1"/>
  <c r="V145" i="1"/>
  <c r="G145" i="1"/>
  <c r="AF671" i="1"/>
  <c r="AE671" i="1"/>
  <c r="AM686" i="1"/>
  <c r="AC686" i="1"/>
  <c r="P686" i="1"/>
  <c r="AR686" i="1"/>
  <c r="Y686" i="1"/>
  <c r="AC701" i="1"/>
  <c r="Q701" i="1"/>
  <c r="AV701" i="1"/>
  <c r="P701" i="1"/>
  <c r="AO715" i="1"/>
  <c r="Q715" i="1"/>
  <c r="I715" i="1"/>
  <c r="O727" i="1"/>
  <c r="AG466" i="1"/>
  <c r="V522" i="1"/>
  <c r="P522" i="1"/>
  <c r="O544" i="1"/>
  <c r="J625" i="1"/>
  <c r="AL273" i="1"/>
  <c r="Y654" i="1"/>
  <c r="U221" i="1"/>
  <c r="V727" i="1"/>
  <c r="V314" i="1"/>
  <c r="AP671" i="1"/>
  <c r="AD480" i="1"/>
  <c r="S273" i="1"/>
  <c r="S812" i="1"/>
  <c r="Q63" i="1"/>
  <c r="Q241" i="1"/>
  <c r="AD701" i="1"/>
  <c r="AH522" i="1"/>
  <c r="T241" i="1"/>
  <c r="AN241" i="1"/>
  <c r="J34" i="1"/>
  <c r="AF145" i="1"/>
  <c r="U145" i="1"/>
  <c r="K145" i="1"/>
  <c r="G671" i="1"/>
  <c r="AU671" i="1"/>
  <c r="AF686" i="1"/>
  <c r="Z686" i="1"/>
  <c r="N686" i="1"/>
  <c r="AN686" i="1"/>
  <c r="I686" i="1"/>
  <c r="AU701" i="1"/>
  <c r="O701" i="1"/>
  <c r="AN701" i="1"/>
  <c r="N701" i="1"/>
  <c r="AD715" i="1"/>
  <c r="M715" i="1"/>
  <c r="V715" i="1"/>
  <c r="W727" i="1"/>
  <c r="O466" i="1"/>
  <c r="AU522" i="1"/>
  <c r="L522" i="1"/>
  <c r="R544" i="1"/>
  <c r="X273" i="1"/>
  <c r="AB654" i="1"/>
  <c r="AG221" i="1"/>
  <c r="AV727" i="1"/>
  <c r="AN314" i="1"/>
  <c r="AC671" i="1"/>
  <c r="AD273" i="1"/>
  <c r="AG812" i="1"/>
  <c r="O282" i="1"/>
  <c r="AT221" i="1"/>
  <c r="M686" i="1"/>
  <c r="X715" i="1"/>
  <c r="Y241" i="1"/>
  <c r="AA221" i="1"/>
  <c r="AS241" i="1"/>
  <c r="U241" i="1"/>
  <c r="K221" i="1"/>
  <c r="R145" i="1"/>
  <c r="P145" i="1"/>
  <c r="AQ145" i="1"/>
  <c r="Q671" i="1"/>
  <c r="AM671" i="1"/>
  <c r="AB686" i="1"/>
  <c r="V686" i="1"/>
  <c r="K686" i="1"/>
  <c r="AK686" i="1"/>
  <c r="J686" i="1"/>
  <c r="AQ701" i="1"/>
  <c r="M701" i="1"/>
  <c r="AK701" i="1"/>
  <c r="T701" i="1"/>
  <c r="AR715" i="1"/>
  <c r="AU715" i="1"/>
  <c r="W715" i="1"/>
  <c r="P727" i="1"/>
  <c r="AS522" i="1"/>
  <c r="AM522" i="1"/>
  <c r="AC544" i="1"/>
  <c r="J544" i="1"/>
  <c r="G282" i="1"/>
  <c r="L654" i="1"/>
  <c r="I625" i="1"/>
  <c r="AR727" i="1"/>
  <c r="L314" i="1"/>
  <c r="W145" i="1"/>
  <c r="V671" i="1"/>
  <c r="AP282" i="1"/>
  <c r="J812" i="1"/>
  <c r="AD614" i="1"/>
  <c r="M282" i="1"/>
  <c r="J89" i="1"/>
  <c r="AJ89" i="1"/>
  <c r="AQ89" i="1"/>
  <c r="V89" i="1"/>
  <c r="O89" i="1"/>
  <c r="AO89" i="1"/>
  <c r="AR466" i="1"/>
  <c r="N89" i="1"/>
  <c r="AD89" i="1"/>
  <c r="AN89" i="1"/>
  <c r="AC89" i="1"/>
  <c r="AB766" i="1"/>
  <c r="AG465" i="1"/>
  <c r="L138" i="1"/>
  <c r="J754" i="1"/>
  <c r="AL769" i="1"/>
  <c r="AD723" i="1"/>
  <c r="AM708" i="1"/>
  <c r="M699" i="1"/>
  <c r="L683" i="1"/>
  <c r="G668" i="1"/>
  <c r="X143" i="1"/>
  <c r="AO135" i="1"/>
  <c r="AU87" i="1"/>
  <c r="J466" i="1"/>
  <c r="F587" i="1"/>
  <c r="W59" i="3" s="1"/>
  <c r="F210" i="1"/>
  <c r="F161" i="1"/>
  <c r="J59" i="3" s="1"/>
  <c r="F110" i="1"/>
  <c r="F950" i="1" s="1"/>
  <c r="T810" i="1"/>
  <c r="K810" i="1"/>
  <c r="AQ810" i="1"/>
  <c r="U810" i="1"/>
  <c r="X810" i="1"/>
  <c r="O810" i="1"/>
  <c r="AV810" i="1"/>
  <c r="AS810" i="1"/>
  <c r="AC810" i="1"/>
  <c r="AB810" i="1"/>
  <c r="S810" i="1"/>
  <c r="N810" i="1"/>
  <c r="AK810" i="1"/>
  <c r="AF810" i="1"/>
  <c r="W810" i="1"/>
  <c r="V810" i="1"/>
  <c r="AT810" i="1"/>
  <c r="AJ810" i="1"/>
  <c r="AA810" i="1"/>
  <c r="AD810" i="1"/>
  <c r="H810" i="1"/>
  <c r="AN810" i="1"/>
  <c r="AE810" i="1"/>
  <c r="AL810" i="1"/>
  <c r="P810" i="1"/>
  <c r="G810" i="1"/>
  <c r="AM810" i="1"/>
  <c r="M810" i="1"/>
  <c r="L280" i="1"/>
  <c r="J280" i="1"/>
  <c r="H280" i="1"/>
  <c r="I280" i="1"/>
  <c r="AO621" i="1"/>
  <c r="AI621" i="1"/>
  <c r="G621" i="1"/>
  <c r="AJ621" i="1"/>
  <c r="I621" i="1"/>
  <c r="AS621" i="1"/>
  <c r="AM621" i="1"/>
  <c r="T621" i="1"/>
  <c r="AR621" i="1"/>
  <c r="M621" i="1"/>
  <c r="R621" i="1"/>
  <c r="AQ621" i="1"/>
  <c r="AG621" i="1"/>
  <c r="O621" i="1"/>
  <c r="N621" i="1"/>
  <c r="L621" i="1"/>
  <c r="AU621" i="1"/>
  <c r="AP621" i="1"/>
  <c r="AC621" i="1"/>
  <c r="U621" i="1"/>
  <c r="AB621" i="1"/>
  <c r="AD621" i="1"/>
  <c r="Y621" i="1"/>
  <c r="J621" i="1"/>
  <c r="X621" i="1"/>
  <c r="AF621" i="1"/>
  <c r="AH621" i="1"/>
  <c r="AN621" i="1"/>
  <c r="P621" i="1"/>
  <c r="Z621" i="1"/>
  <c r="AK621" i="1"/>
  <c r="AA621" i="1"/>
  <c r="K621" i="1"/>
  <c r="Q621" i="1"/>
  <c r="W621" i="1"/>
  <c r="AT621" i="1"/>
  <c r="AU325" i="1"/>
  <c r="G325" i="1"/>
  <c r="AA46" i="1"/>
  <c r="R46" i="1"/>
  <c r="I46" i="1"/>
  <c r="AO46" i="1"/>
  <c r="AF46" i="1"/>
  <c r="AE46" i="1"/>
  <c r="V46" i="1"/>
  <c r="M46" i="1"/>
  <c r="AS46" i="1"/>
  <c r="AJ46" i="1"/>
  <c r="AI46" i="1"/>
  <c r="Z46" i="1"/>
  <c r="Q46" i="1"/>
  <c r="H46" i="1"/>
  <c r="AN46" i="1"/>
  <c r="G46" i="1"/>
  <c r="AM46" i="1"/>
  <c r="AD46" i="1"/>
  <c r="U46" i="1"/>
  <c r="L46" i="1"/>
  <c r="AR46" i="1"/>
  <c r="K46" i="1"/>
  <c r="AQ46" i="1"/>
  <c r="AH46" i="1"/>
  <c r="Y46" i="1"/>
  <c r="P46" i="1"/>
  <c r="AV46" i="1"/>
  <c r="O46" i="1"/>
  <c r="AU46" i="1"/>
  <c r="AL46" i="1"/>
  <c r="AC46" i="1"/>
  <c r="T46" i="1"/>
  <c r="W46" i="1"/>
  <c r="N46" i="1"/>
  <c r="AT46" i="1"/>
  <c r="AT878" i="1" s="1"/>
  <c r="AK46" i="1"/>
  <c r="AB46" i="1"/>
  <c r="AU453" i="1"/>
  <c r="AT34" i="1"/>
  <c r="K34" i="1"/>
  <c r="V771" i="1"/>
  <c r="J771" i="1"/>
  <c r="L771" i="1"/>
  <c r="U771" i="1"/>
  <c r="I810" i="1"/>
  <c r="K57" i="1"/>
  <c r="AF57" i="1"/>
  <c r="AD57" i="1"/>
  <c r="AM57" i="1"/>
  <c r="U57" i="1"/>
  <c r="T57" i="1"/>
  <c r="V143" i="1"/>
  <c r="Q143" i="1"/>
  <c r="N143" i="1"/>
  <c r="Z76" i="1"/>
  <c r="AA76" i="1"/>
  <c r="AS668" i="1"/>
  <c r="AN668" i="1"/>
  <c r="T668" i="1"/>
  <c r="AP683" i="1"/>
  <c r="W683" i="1"/>
  <c r="AN683" i="1"/>
  <c r="Q683" i="1"/>
  <c r="AD699" i="1"/>
  <c r="AE699" i="1"/>
  <c r="I708" i="1"/>
  <c r="AN723" i="1"/>
  <c r="Q723" i="1"/>
  <c r="I267" i="1"/>
  <c r="AE621" i="1"/>
  <c r="S46" i="1"/>
  <c r="J255" i="1"/>
  <c r="AR76" i="1"/>
  <c r="T799" i="1"/>
  <c r="M799" i="1"/>
  <c r="AT799" i="1"/>
  <c r="AH799" i="1"/>
  <c r="X799" i="1"/>
  <c r="Q799" i="1"/>
  <c r="G799" i="1"/>
  <c r="AP799" i="1"/>
  <c r="AB799" i="1"/>
  <c r="U799" i="1"/>
  <c r="K799" i="1"/>
  <c r="AF799" i="1"/>
  <c r="Y799" i="1"/>
  <c r="S799" i="1"/>
  <c r="AJ799" i="1"/>
  <c r="AC799" i="1"/>
  <c r="F801" i="1"/>
  <c r="F823" i="1" s="1"/>
  <c r="AA799" i="1"/>
  <c r="H799" i="1"/>
  <c r="AN799" i="1"/>
  <c r="AG799" i="1"/>
  <c r="J799" i="1"/>
  <c r="AI799" i="1"/>
  <c r="P799" i="1"/>
  <c r="I799" i="1"/>
  <c r="AO799" i="1"/>
  <c r="Z799" i="1"/>
  <c r="O668" i="1"/>
  <c r="AU668" i="1"/>
  <c r="Q668" i="1"/>
  <c r="AC668" i="1"/>
  <c r="J668" i="1"/>
  <c r="U668" i="1"/>
  <c r="AG668" i="1"/>
  <c r="F679" i="1"/>
  <c r="I668" i="1"/>
  <c r="Y668" i="1"/>
  <c r="AJ668" i="1"/>
  <c r="R668" i="1"/>
  <c r="AB668" i="1"/>
  <c r="AL668" i="1"/>
  <c r="V668" i="1"/>
  <c r="AF668" i="1"/>
  <c r="AP668" i="1"/>
  <c r="M668" i="1"/>
  <c r="AQ668" i="1"/>
  <c r="AG34" i="1"/>
  <c r="AL34" i="1"/>
  <c r="AH34" i="1"/>
  <c r="O771" i="1"/>
  <c r="AC771" i="1"/>
  <c r="AQ771" i="1"/>
  <c r="AE799" i="1"/>
  <c r="Q810" i="1"/>
  <c r="R810" i="1"/>
  <c r="AA57" i="1"/>
  <c r="I57" i="1"/>
  <c r="AQ57" i="1"/>
  <c r="Z57" i="1"/>
  <c r="AK57" i="1"/>
  <c r="P143" i="1"/>
  <c r="AS143" i="1"/>
  <c r="M143" i="1"/>
  <c r="AL143" i="1"/>
  <c r="V76" i="1"/>
  <c r="W76" i="1"/>
  <c r="Z668" i="1"/>
  <c r="AA668" i="1"/>
  <c r="AJ683" i="1"/>
  <c r="N683" i="1"/>
  <c r="AE683" i="1"/>
  <c r="M683" i="1"/>
  <c r="S699" i="1"/>
  <c r="AQ699" i="1"/>
  <c r="AA708" i="1"/>
  <c r="AN267" i="1"/>
  <c r="N34" i="1"/>
  <c r="AF267" i="1"/>
  <c r="H453" i="1"/>
  <c r="X453" i="1"/>
  <c r="S135" i="1"/>
  <c r="AM76" i="1"/>
  <c r="AI416" i="1"/>
  <c r="G723" i="1"/>
  <c r="AM723" i="1"/>
  <c r="AT723" i="1"/>
  <c r="S723" i="1"/>
  <c r="AE723" i="1"/>
  <c r="M723" i="1"/>
  <c r="AQ723" i="1"/>
  <c r="H723" i="1"/>
  <c r="W723" i="1"/>
  <c r="AI723" i="1"/>
  <c r="O723" i="1"/>
  <c r="AU723" i="1"/>
  <c r="L723" i="1"/>
  <c r="Z723" i="1"/>
  <c r="AK723" i="1"/>
  <c r="J723" i="1"/>
  <c r="U723" i="1"/>
  <c r="AG723" i="1"/>
  <c r="X723" i="1"/>
  <c r="AH723" i="1"/>
  <c r="AR723" i="1"/>
  <c r="I723" i="1"/>
  <c r="Y723" i="1"/>
  <c r="AJ723" i="1"/>
  <c r="K723" i="1"/>
  <c r="AO723" i="1"/>
  <c r="AV723" i="1"/>
  <c r="V723" i="1"/>
  <c r="AF723" i="1"/>
  <c r="AP723" i="1"/>
  <c r="P723" i="1"/>
  <c r="AA723" i="1"/>
  <c r="Y34" i="1"/>
  <c r="Z34" i="1"/>
  <c r="M771" i="1"/>
  <c r="Y771" i="1"/>
  <c r="AM771" i="1"/>
  <c r="O799" i="1"/>
  <c r="AP810" i="1"/>
  <c r="AI57" i="1"/>
  <c r="AI882" i="1" s="1"/>
  <c r="Q57" i="1"/>
  <c r="AB57" i="1"/>
  <c r="J57" i="1"/>
  <c r="AV57" i="1"/>
  <c r="AG143" i="1"/>
  <c r="AK143" i="1"/>
  <c r="AF143" i="1"/>
  <c r="T76" i="1"/>
  <c r="U76" i="1"/>
  <c r="S668" i="1"/>
  <c r="AO668" i="1"/>
  <c r="AC683" i="1"/>
  <c r="K683" i="1"/>
  <c r="AA683" i="1"/>
  <c r="AT699" i="1"/>
  <c r="K699" i="1"/>
  <c r="AB699" i="1"/>
  <c r="N723" i="1"/>
  <c r="R416" i="1"/>
  <c r="M416" i="1"/>
  <c r="AI810" i="1"/>
  <c r="S76" i="1"/>
  <c r="AK416" i="1"/>
  <c r="M237" i="1"/>
  <c r="H708" i="1"/>
  <c r="G708" i="1"/>
  <c r="AI708" i="1"/>
  <c r="V708" i="1"/>
  <c r="AH708" i="1"/>
  <c r="AP708" i="1"/>
  <c r="F709" i="1"/>
  <c r="L708" i="1"/>
  <c r="AB708" i="1"/>
  <c r="AK708" i="1"/>
  <c r="K708" i="1"/>
  <c r="AO708" i="1"/>
  <c r="AT708" i="1"/>
  <c r="T708" i="1"/>
  <c r="AF708" i="1"/>
  <c r="AN708" i="1"/>
  <c r="N708" i="1"/>
  <c r="AS708" i="1"/>
  <c r="M708" i="1"/>
  <c r="AQ708" i="1"/>
  <c r="AV708" i="1"/>
  <c r="S708" i="1"/>
  <c r="AC708" i="1"/>
  <c r="O708" i="1"/>
  <c r="AU708" i="1"/>
  <c r="J708" i="1"/>
  <c r="W708" i="1"/>
  <c r="AG708" i="1"/>
  <c r="U708" i="1"/>
  <c r="AE708" i="1"/>
  <c r="R708" i="1"/>
  <c r="AD708" i="1"/>
  <c r="AL708" i="1"/>
  <c r="G143" i="1"/>
  <c r="T143" i="1"/>
  <c r="U143" i="1"/>
  <c r="Z143" i="1"/>
  <c r="AA143" i="1"/>
  <c r="AI143" i="1"/>
  <c r="AJ143" i="1"/>
  <c r="AM143" i="1"/>
  <c r="AN143" i="1"/>
  <c r="AQ143" i="1"/>
  <c r="AR143" i="1"/>
  <c r="AU143" i="1"/>
  <c r="AH143" i="1"/>
  <c r="H143" i="1"/>
  <c r="AQ34" i="1"/>
  <c r="F37" i="1"/>
  <c r="V34" i="1"/>
  <c r="I34" i="1"/>
  <c r="M34" i="1"/>
  <c r="AN34" i="1"/>
  <c r="R34" i="1"/>
  <c r="U34" i="1"/>
  <c r="AR34" i="1"/>
  <c r="AJ34" i="1"/>
  <c r="AC34" i="1"/>
  <c r="X34" i="1"/>
  <c r="AV34" i="1"/>
  <c r="H34" i="1"/>
  <c r="AF34" i="1"/>
  <c r="AM34" i="1"/>
  <c r="Q34" i="1"/>
  <c r="AK34" i="1"/>
  <c r="AU34" i="1"/>
  <c r="AD34" i="1"/>
  <c r="AS34" i="1"/>
  <c r="W34" i="1"/>
  <c r="AI34" i="1"/>
  <c r="F58" i="1"/>
  <c r="I771" i="1"/>
  <c r="Q771" i="1"/>
  <c r="H771" i="1"/>
  <c r="AM799" i="1"/>
  <c r="AL799" i="1"/>
  <c r="Z810" i="1"/>
  <c r="I181" i="1"/>
  <c r="AT57" i="1"/>
  <c r="Y57" i="1"/>
  <c r="L57" i="1"/>
  <c r="AN57" i="1"/>
  <c r="AL57" i="1"/>
  <c r="I143" i="1"/>
  <c r="W143" i="1"/>
  <c r="R143" i="1"/>
  <c r="J143" i="1"/>
  <c r="Q76" i="1"/>
  <c r="R76" i="1"/>
  <c r="N668" i="1"/>
  <c r="AD668" i="1"/>
  <c r="AU683" i="1"/>
  <c r="Z683" i="1"/>
  <c r="AO683" i="1"/>
  <c r="AL699" i="1"/>
  <c r="R699" i="1"/>
  <c r="U699" i="1"/>
  <c r="AJ708" i="1"/>
  <c r="Q708" i="1"/>
  <c r="T723" i="1"/>
  <c r="AF472" i="1"/>
  <c r="AM633" i="1"/>
  <c r="T416" i="1"/>
  <c r="AE34" i="1"/>
  <c r="F724" i="1"/>
  <c r="F48" i="1"/>
  <c r="AQ799" i="1"/>
  <c r="X46" i="1"/>
  <c r="AR810" i="1"/>
  <c r="AG237" i="1"/>
  <c r="AQ255" i="1"/>
  <c r="AA255" i="1"/>
  <c r="K255" i="1"/>
  <c r="M255" i="1"/>
  <c r="AP255" i="1"/>
  <c r="AU255" i="1"/>
  <c r="AJ255" i="1"/>
  <c r="N255" i="1"/>
  <c r="G255" i="1"/>
  <c r="AT255" i="1"/>
  <c r="I255" i="1"/>
  <c r="AN255" i="1"/>
  <c r="W255" i="1"/>
  <c r="Y255" i="1"/>
  <c r="AF255" i="1"/>
  <c r="AH255" i="1"/>
  <c r="AR255" i="1"/>
  <c r="AD255" i="1"/>
  <c r="S255" i="1"/>
  <c r="O255" i="1"/>
  <c r="T255" i="1"/>
  <c r="AC255" i="1"/>
  <c r="AB255" i="1"/>
  <c r="AK255" i="1"/>
  <c r="Q255" i="1"/>
  <c r="AV255" i="1"/>
  <c r="Z255" i="1"/>
  <c r="R255" i="1"/>
  <c r="L255" i="1"/>
  <c r="AO255" i="1"/>
  <c r="X255" i="1"/>
  <c r="AG255" i="1"/>
  <c r="AM255" i="1"/>
  <c r="U255" i="1"/>
  <c r="P255" i="1"/>
  <c r="V255" i="1"/>
  <c r="AL255" i="1"/>
  <c r="AG453" i="1"/>
  <c r="O453" i="1"/>
  <c r="K453" i="1"/>
  <c r="AA453" i="1"/>
  <c r="Q453" i="1"/>
  <c r="AM453" i="1"/>
  <c r="AQ453" i="1"/>
  <c r="AK453" i="1"/>
  <c r="Y453" i="1"/>
  <c r="G683" i="1"/>
  <c r="H683" i="1"/>
  <c r="AV683" i="1"/>
  <c r="S683" i="1"/>
  <c r="AG683" i="1"/>
  <c r="AQ683" i="1"/>
  <c r="U683" i="1"/>
  <c r="AI683" i="1"/>
  <c r="AS683" i="1"/>
  <c r="Y683" i="1"/>
  <c r="AT683" i="1"/>
  <c r="T34" i="1"/>
  <c r="P34" i="1"/>
  <c r="AA34" i="1"/>
  <c r="AS771" i="1"/>
  <c r="T771" i="1"/>
  <c r="AI771" i="1"/>
  <c r="W799" i="1"/>
  <c r="V799" i="1"/>
  <c r="J810" i="1"/>
  <c r="AH57" i="1"/>
  <c r="AG57" i="1"/>
  <c r="O57" i="1"/>
  <c r="X57" i="1"/>
  <c r="V57" i="1"/>
  <c r="L143" i="1"/>
  <c r="AB143" i="1"/>
  <c r="AC143" i="1"/>
  <c r="AF76" i="1"/>
  <c r="AR668" i="1"/>
  <c r="X668" i="1"/>
  <c r="W668" i="1"/>
  <c r="AM683" i="1"/>
  <c r="I683" i="1"/>
  <c r="AH683" i="1"/>
  <c r="X683" i="1"/>
  <c r="AG699" i="1"/>
  <c r="J699" i="1"/>
  <c r="O699" i="1"/>
  <c r="Z708" i="1"/>
  <c r="X708" i="1"/>
  <c r="AL723" i="1"/>
  <c r="AL621" i="1"/>
  <c r="AV143" i="1"/>
  <c r="R799" i="1"/>
  <c r="AG46" i="1"/>
  <c r="AK799" i="1"/>
  <c r="L810" i="1"/>
  <c r="K633" i="1"/>
  <c r="S633" i="1"/>
  <c r="Y633" i="1"/>
  <c r="U633" i="1"/>
  <c r="X633" i="1"/>
  <c r="W633" i="1"/>
  <c r="AF633" i="1"/>
  <c r="I633" i="1"/>
  <c r="H633" i="1"/>
  <c r="AI633" i="1"/>
  <c r="AK633" i="1"/>
  <c r="AD633" i="1"/>
  <c r="Q633" i="1"/>
  <c r="N633" i="1"/>
  <c r="AQ633" i="1"/>
  <c r="AS633" i="1"/>
  <c r="AJ633" i="1"/>
  <c r="Z633" i="1"/>
  <c r="AH633" i="1"/>
  <c r="AB633" i="1"/>
  <c r="L633" i="1"/>
  <c r="AN633" i="1"/>
  <c r="AG633" i="1"/>
  <c r="AE633" i="1"/>
  <c r="G633" i="1"/>
  <c r="M633" i="1"/>
  <c r="AR633" i="1"/>
  <c r="AL633" i="1"/>
  <c r="AO633" i="1"/>
  <c r="J633" i="1"/>
  <c r="AA633" i="1"/>
  <c r="V633" i="1"/>
  <c r="O633" i="1"/>
  <c r="AT633" i="1"/>
  <c r="P633" i="1"/>
  <c r="AC633" i="1"/>
  <c r="AU633" i="1"/>
  <c r="AN416" i="1"/>
  <c r="AP416" i="1"/>
  <c r="N416" i="1"/>
  <c r="J416" i="1"/>
  <c r="K416" i="1"/>
  <c r="AQ416" i="1"/>
  <c r="AR416" i="1"/>
  <c r="AD416" i="1"/>
  <c r="P416" i="1"/>
  <c r="Q416" i="1"/>
  <c r="AS416" i="1"/>
  <c r="AT416" i="1"/>
  <c r="U416" i="1"/>
  <c r="X416" i="1"/>
  <c r="Y416" i="1"/>
  <c r="AU416" i="1"/>
  <c r="AV416" i="1"/>
  <c r="AB416" i="1"/>
  <c r="AF416" i="1"/>
  <c r="AC416" i="1"/>
  <c r="AA416" i="1"/>
  <c r="S416" i="1"/>
  <c r="O416" i="1"/>
  <c r="AH416" i="1"/>
  <c r="AG416" i="1"/>
  <c r="AE416" i="1"/>
  <c r="V416" i="1"/>
  <c r="W416" i="1"/>
  <c r="AL416" i="1"/>
  <c r="AO416" i="1"/>
  <c r="AM416" i="1"/>
  <c r="L416" i="1"/>
  <c r="I416" i="1"/>
  <c r="Z416" i="1"/>
  <c r="P76" i="1"/>
  <c r="AQ76" i="1"/>
  <c r="K76" i="1"/>
  <c r="AV76" i="1"/>
  <c r="H76" i="1"/>
  <c r="AS76" i="1"/>
  <c r="AH76" i="1"/>
  <c r="J76" i="1"/>
  <c r="AU76" i="1"/>
  <c r="AJ76" i="1"/>
  <c r="L76" i="1"/>
  <c r="M76" i="1"/>
  <c r="AL76" i="1"/>
  <c r="AI76" i="1"/>
  <c r="O76" i="1"/>
  <c r="AN76" i="1"/>
  <c r="AK76" i="1"/>
  <c r="F77" i="1"/>
  <c r="AP76" i="1"/>
  <c r="N76" i="1"/>
  <c r="AO76" i="1"/>
  <c r="I76" i="1"/>
  <c r="AT76" i="1"/>
  <c r="L34" i="1"/>
  <c r="S34" i="1"/>
  <c r="AO771" i="1"/>
  <c r="P771" i="1"/>
  <c r="AU799" i="1"/>
  <c r="AS799" i="1"/>
  <c r="AO810" i="1"/>
  <c r="R57" i="1"/>
  <c r="AO57" i="1"/>
  <c r="W57" i="1"/>
  <c r="H57" i="1"/>
  <c r="AU57" i="1"/>
  <c r="O143" i="1"/>
  <c r="AP143" i="1"/>
  <c r="AO143" i="1"/>
  <c r="AD76" i="1"/>
  <c r="AE76" i="1"/>
  <c r="AK668" i="1"/>
  <c r="L668" i="1"/>
  <c r="P668" i="1"/>
  <c r="AF683" i="1"/>
  <c r="V683" i="1"/>
  <c r="AD683" i="1"/>
  <c r="T683" i="1"/>
  <c r="AC699" i="1"/>
  <c r="AV699" i="1"/>
  <c r="Y708" i="1"/>
  <c r="AC723" i="1"/>
  <c r="H621" i="1"/>
  <c r="R633" i="1"/>
  <c r="V621" i="1"/>
  <c r="AP633" i="1"/>
  <c r="AT668" i="1"/>
  <c r="AP46" i="1"/>
  <c r="AE255" i="1"/>
  <c r="AR799" i="1"/>
  <c r="T267" i="1"/>
  <c r="AQ267" i="1"/>
  <c r="V267" i="1"/>
  <c r="AV267" i="1"/>
  <c r="AL267" i="1"/>
  <c r="W267" i="1"/>
  <c r="AS267" i="1"/>
  <c r="AG267" i="1"/>
  <c r="Q267" i="1"/>
  <c r="AP267" i="1"/>
  <c r="Z267" i="1"/>
  <c r="M267" i="1"/>
  <c r="K267" i="1"/>
  <c r="AU267" i="1"/>
  <c r="AT267" i="1"/>
  <c r="AD267" i="1"/>
  <c r="S267" i="1"/>
  <c r="O267" i="1"/>
  <c r="U267" i="1"/>
  <c r="Y267" i="1"/>
  <c r="H267" i="1"/>
  <c r="AI267" i="1"/>
  <c r="N267" i="1"/>
  <c r="AA267" i="1"/>
  <c r="L267" i="1"/>
  <c r="AC267" i="1"/>
  <c r="AK267" i="1"/>
  <c r="AB267" i="1"/>
  <c r="AJ267" i="1"/>
  <c r="J267" i="1"/>
  <c r="R267" i="1"/>
  <c r="G267" i="1"/>
  <c r="AO267" i="1"/>
  <c r="P267" i="1"/>
  <c r="AR267" i="1"/>
  <c r="AE267" i="1"/>
  <c r="AH267" i="1"/>
  <c r="J237" i="1"/>
  <c r="AA237" i="1"/>
  <c r="AQ237" i="1"/>
  <c r="AK237" i="1"/>
  <c r="AE237" i="1"/>
  <c r="H237" i="1"/>
  <c r="AU237" i="1"/>
  <c r="AO237" i="1"/>
  <c r="G237" i="1"/>
  <c r="AJ237" i="1"/>
  <c r="Y237" i="1"/>
  <c r="K237" i="1"/>
  <c r="AS237" i="1"/>
  <c r="F238" i="1"/>
  <c r="S237" i="1"/>
  <c r="AR237" i="1"/>
  <c r="L237" i="1"/>
  <c r="AC237" i="1"/>
  <c r="V237" i="1"/>
  <c r="AV237" i="1"/>
  <c r="AB237" i="1"/>
  <c r="T237" i="1"/>
  <c r="R237" i="1"/>
  <c r="O237" i="1"/>
  <c r="P237" i="1"/>
  <c r="AF237" i="1"/>
  <c r="Z237" i="1"/>
  <c r="N237" i="1"/>
  <c r="U237" i="1"/>
  <c r="AM237" i="1"/>
  <c r="AD237" i="1"/>
  <c r="L472" i="1"/>
  <c r="W472" i="1"/>
  <c r="AB472" i="1"/>
  <c r="K472" i="1"/>
  <c r="S472" i="1"/>
  <c r="R472" i="1"/>
  <c r="T472" i="1"/>
  <c r="N472" i="1"/>
  <c r="I472" i="1"/>
  <c r="Z472" i="1"/>
  <c r="G472" i="1"/>
  <c r="AD472" i="1"/>
  <c r="P472" i="1"/>
  <c r="J472" i="1"/>
  <c r="H472" i="1"/>
  <c r="U472" i="1"/>
  <c r="X472" i="1"/>
  <c r="Q472" i="1"/>
  <c r="M472" i="1"/>
  <c r="O472" i="1"/>
  <c r="Z771" i="1"/>
  <c r="AH771" i="1"/>
  <c r="AL771" i="1"/>
  <c r="AT771" i="1"/>
  <c r="L699" i="1"/>
  <c r="T699" i="1"/>
  <c r="AF699" i="1"/>
  <c r="AN699" i="1"/>
  <c r="N699" i="1"/>
  <c r="AS699" i="1"/>
  <c r="X699" i="1"/>
  <c r="AM699" i="1"/>
  <c r="AR699" i="1"/>
  <c r="P699" i="1"/>
  <c r="Z699" i="1"/>
  <c r="Q699" i="1"/>
  <c r="AA699" i="1"/>
  <c r="I699" i="1"/>
  <c r="Y699" i="1"/>
  <c r="AJ699" i="1"/>
  <c r="H699" i="1"/>
  <c r="G699" i="1"/>
  <c r="AI699" i="1"/>
  <c r="V699" i="1"/>
  <c r="AH699" i="1"/>
  <c r="AP699" i="1"/>
  <c r="G34" i="1"/>
  <c r="O34" i="1"/>
  <c r="AJ771" i="1"/>
  <c r="N771" i="1"/>
  <c r="AA771" i="1"/>
  <c r="AD799" i="1"/>
  <c r="Y810" i="1"/>
  <c r="AS57" i="1"/>
  <c r="AR57" i="1"/>
  <c r="AE57" i="1"/>
  <c r="M57" i="1"/>
  <c r="S143" i="1"/>
  <c r="AE143" i="1"/>
  <c r="AD143" i="1"/>
  <c r="AB76" i="1"/>
  <c r="AC76" i="1"/>
  <c r="AE668" i="1"/>
  <c r="AV668" i="1"/>
  <c r="K668" i="1"/>
  <c r="AB683" i="1"/>
  <c r="R683" i="1"/>
  <c r="AR683" i="1"/>
  <c r="J683" i="1"/>
  <c r="AO699" i="1"/>
  <c r="AK699" i="1"/>
  <c r="P708" i="1"/>
  <c r="AB723" i="1"/>
  <c r="AV621" i="1"/>
  <c r="S621" i="1"/>
  <c r="AV633" i="1"/>
  <c r="AM668" i="1"/>
  <c r="AU810" i="1"/>
  <c r="J46" i="1"/>
  <c r="AS255" i="1"/>
  <c r="L799" i="1"/>
  <c r="AI237" i="1"/>
  <c r="F412" i="1"/>
  <c r="F414" i="1" s="1"/>
  <c r="F419" i="1" s="1"/>
  <c r="L453" i="1"/>
  <c r="P453" i="1"/>
  <c r="AF453" i="1"/>
  <c r="V453" i="1"/>
  <c r="U722" i="1"/>
  <c r="AV809" i="1"/>
  <c r="I809" i="1"/>
  <c r="AO809" i="1"/>
  <c r="AJ809" i="1"/>
  <c r="AB674" i="1"/>
  <c r="V674" i="1"/>
  <c r="G674" i="1"/>
  <c r="AK674" i="1"/>
  <c r="W674" i="1"/>
  <c r="Q144" i="1"/>
  <c r="J144" i="1"/>
  <c r="AN144" i="1"/>
  <c r="AI144" i="1"/>
  <c r="O144" i="1"/>
  <c r="AE770" i="1"/>
  <c r="AN770" i="1"/>
  <c r="U770" i="1"/>
  <c r="Z770" i="1"/>
  <c r="V770" i="1"/>
  <c r="O266" i="1"/>
  <c r="J266" i="1"/>
  <c r="AI266" i="1"/>
  <c r="AN266" i="1"/>
  <c r="AD266" i="1"/>
  <c r="AD769" i="1"/>
  <c r="AL226" i="1"/>
  <c r="O226" i="1"/>
  <c r="AM226" i="1"/>
  <c r="K906" i="1"/>
  <c r="K85" i="1" s="1"/>
  <c r="AV360" i="1"/>
  <c r="AH360" i="1"/>
  <c r="T360" i="1"/>
  <c r="AM360" i="1"/>
  <c r="W360" i="1"/>
  <c r="AR411" i="1"/>
  <c r="U471" i="1"/>
  <c r="AM471" i="1"/>
  <c r="AV471" i="1"/>
  <c r="I632" i="1"/>
  <c r="AL632" i="1"/>
  <c r="AF632" i="1"/>
  <c r="AS632" i="1"/>
  <c r="X632" i="1"/>
  <c r="AV307" i="1"/>
  <c r="AJ307" i="1"/>
  <c r="V307" i="1"/>
  <c r="AU307" i="1"/>
  <c r="Y307" i="1"/>
  <c r="AG236" i="1"/>
  <c r="AJ226" i="1"/>
  <c r="AD226" i="1"/>
  <c r="O769" i="1"/>
  <c r="O809" i="1"/>
  <c r="AQ809" i="1"/>
  <c r="AN809" i="1"/>
  <c r="AK809" i="1"/>
  <c r="AB809" i="1"/>
  <c r="AT674" i="1"/>
  <c r="R674" i="1"/>
  <c r="AS674" i="1"/>
  <c r="AI674" i="1"/>
  <c r="S674" i="1"/>
  <c r="AS722" i="1"/>
  <c r="AI722" i="1"/>
  <c r="S722" i="1"/>
  <c r="AF722" i="1"/>
  <c r="Z722" i="1"/>
  <c r="M722" i="1"/>
  <c r="AC144" i="1"/>
  <c r="AG144" i="1"/>
  <c r="AJ144" i="1"/>
  <c r="Z144" i="1"/>
  <c r="AC770" i="1"/>
  <c r="AL770" i="1"/>
  <c r="Q770" i="1"/>
  <c r="I770" i="1"/>
  <c r="R770" i="1"/>
  <c r="AB266" i="1"/>
  <c r="K266" i="1"/>
  <c r="Z266" i="1"/>
  <c r="AA266" i="1"/>
  <c r="W266" i="1"/>
  <c r="N769" i="1"/>
  <c r="AI86" i="1"/>
  <c r="H906" i="1"/>
  <c r="H281" i="1" s="1"/>
  <c r="L906" i="1"/>
  <c r="L85" i="1" s="1"/>
  <c r="P906" i="1"/>
  <c r="P137" i="1" s="1"/>
  <c r="T906" i="1"/>
  <c r="T85" i="1" s="1"/>
  <c r="X906" i="1"/>
  <c r="AB906" i="1"/>
  <c r="AB85" i="1" s="1"/>
  <c r="AF906" i="1"/>
  <c r="AF137" i="1" s="1"/>
  <c r="AJ906" i="1"/>
  <c r="AJ85" i="1" s="1"/>
  <c r="X226" i="1"/>
  <c r="R226" i="1"/>
  <c r="Z226" i="1"/>
  <c r="W906" i="1"/>
  <c r="W564" i="1" s="1"/>
  <c r="V894" i="1"/>
  <c r="V70" i="1" s="1"/>
  <c r="AH894" i="1"/>
  <c r="AH70" i="1" s="1"/>
  <c r="Y906" i="1"/>
  <c r="Y85" i="1" s="1"/>
  <c r="AS906" i="1"/>
  <c r="AS137" i="1" s="1"/>
  <c r="AT360" i="1"/>
  <c r="AE360" i="1"/>
  <c r="O360" i="1"/>
  <c r="AK360" i="1"/>
  <c r="S360" i="1"/>
  <c r="Q471" i="1"/>
  <c r="AL471" i="1"/>
  <c r="AT471" i="1"/>
  <c r="O632" i="1"/>
  <c r="AJ632" i="1"/>
  <c r="V632" i="1"/>
  <c r="AQ632" i="1"/>
  <c r="T632" i="1"/>
  <c r="AT307" i="1"/>
  <c r="AI307" i="1"/>
  <c r="U307" i="1"/>
  <c r="AS307" i="1"/>
  <c r="X307" i="1"/>
  <c r="H236" i="1"/>
  <c r="AA226" i="1"/>
  <c r="W226" i="1"/>
  <c r="F842" i="1"/>
  <c r="AX842" i="1" s="1"/>
  <c r="S809" i="1"/>
  <c r="AU809" i="1"/>
  <c r="AM809" i="1"/>
  <c r="AF809" i="1"/>
  <c r="AG809" i="1"/>
  <c r="T809" i="1"/>
  <c r="AP674" i="1"/>
  <c r="L674" i="1"/>
  <c r="AO674" i="1"/>
  <c r="AE674" i="1"/>
  <c r="P674" i="1"/>
  <c r="AO722" i="1"/>
  <c r="AE722" i="1"/>
  <c r="P722" i="1"/>
  <c r="AB722" i="1"/>
  <c r="V722" i="1"/>
  <c r="G722" i="1"/>
  <c r="AB144" i="1"/>
  <c r="AS144" i="1"/>
  <c r="V144" i="1"/>
  <c r="AA144" i="1"/>
  <c r="T144" i="1"/>
  <c r="W770" i="1"/>
  <c r="AA770" i="1"/>
  <c r="X770" i="1"/>
  <c r="H770" i="1"/>
  <c r="AU770" i="1"/>
  <c r="O770" i="1"/>
  <c r="G266" i="1"/>
  <c r="V266" i="1"/>
  <c r="T266" i="1"/>
  <c r="AG266" i="1"/>
  <c r="S266" i="1"/>
  <c r="AP141" i="1"/>
  <c r="AH89" i="1"/>
  <c r="N141" i="1"/>
  <c r="AR89" i="1"/>
  <c r="L754" i="1"/>
  <c r="AN906" i="1"/>
  <c r="AN85" i="1" s="1"/>
  <c r="AR906" i="1"/>
  <c r="AR281" i="1" s="1"/>
  <c r="G226" i="1"/>
  <c r="AP226" i="1"/>
  <c r="J226" i="1"/>
  <c r="AI906" i="1"/>
  <c r="AI85" i="1" s="1"/>
  <c r="AR360" i="1"/>
  <c r="AD360" i="1"/>
  <c r="N360" i="1"/>
  <c r="AI360" i="1"/>
  <c r="R360" i="1"/>
  <c r="M471" i="1"/>
  <c r="AK471" i="1"/>
  <c r="AR471" i="1"/>
  <c r="Y632" i="1"/>
  <c r="AG632" i="1"/>
  <c r="J632" i="1"/>
  <c r="AO632" i="1"/>
  <c r="S632" i="1"/>
  <c r="AR307" i="1"/>
  <c r="AH307" i="1"/>
  <c r="T307" i="1"/>
  <c r="AQ307" i="1"/>
  <c r="R307" i="1"/>
  <c r="S226" i="1"/>
  <c r="N226" i="1"/>
  <c r="E571" i="1"/>
  <c r="AQ906" i="1"/>
  <c r="AQ137" i="1" s="1"/>
  <c r="K809" i="1"/>
  <c r="AL809" i="1"/>
  <c r="AI809" i="1"/>
  <c r="X809" i="1"/>
  <c r="AC809" i="1"/>
  <c r="L809" i="1"/>
  <c r="AL674" i="1"/>
  <c r="H674" i="1"/>
  <c r="AH674" i="1"/>
  <c r="AA674" i="1"/>
  <c r="N674" i="1"/>
  <c r="AH722" i="1"/>
  <c r="AA722" i="1"/>
  <c r="N722" i="1"/>
  <c r="AT722" i="1"/>
  <c r="R722" i="1"/>
  <c r="AT144" i="1"/>
  <c r="AO144" i="1"/>
  <c r="AF144" i="1"/>
  <c r="U144" i="1"/>
  <c r="H144" i="1"/>
  <c r="S770" i="1"/>
  <c r="Y770" i="1"/>
  <c r="T770" i="1"/>
  <c r="AK770" i="1"/>
  <c r="AS770" i="1"/>
  <c r="M770" i="1"/>
  <c r="AH491" i="1"/>
  <c r="AT266" i="1"/>
  <c r="AF266" i="1"/>
  <c r="L266" i="1"/>
  <c r="P266" i="1"/>
  <c r="I266" i="1"/>
  <c r="L766" i="1"/>
  <c r="Y226" i="1"/>
  <c r="AE226" i="1"/>
  <c r="O906" i="1"/>
  <c r="O85" i="1" s="1"/>
  <c r="AV906" i="1"/>
  <c r="AV281" i="1" s="1"/>
  <c r="U906" i="1"/>
  <c r="U85" i="1" s="1"/>
  <c r="AP360" i="1"/>
  <c r="AA360" i="1"/>
  <c r="M360" i="1"/>
  <c r="AG360" i="1"/>
  <c r="Q360" i="1"/>
  <c r="AU471" i="1"/>
  <c r="AJ471" i="1"/>
  <c r="AP471" i="1"/>
  <c r="AV632" i="1"/>
  <c r="AD632" i="1"/>
  <c r="AH632" i="1"/>
  <c r="AM632" i="1"/>
  <c r="AP307" i="1"/>
  <c r="AE307" i="1"/>
  <c r="S307" i="1"/>
  <c r="AN307" i="1"/>
  <c r="Q307" i="1"/>
  <c r="AF226" i="1"/>
  <c r="AH226" i="1"/>
  <c r="AP898" i="1"/>
  <c r="I465" i="1"/>
  <c r="AE809" i="1"/>
  <c r="P809" i="1"/>
  <c r="Y809" i="1"/>
  <c r="AU674" i="1"/>
  <c r="AJ674" i="1"/>
  <c r="U674" i="1"/>
  <c r="AD674" i="1"/>
  <c r="X674" i="1"/>
  <c r="K674" i="1"/>
  <c r="AP144" i="1"/>
  <c r="AK144" i="1"/>
  <c r="R144" i="1"/>
  <c r="G144" i="1"/>
  <c r="Y144" i="1"/>
  <c r="K770" i="1"/>
  <c r="AV770" i="1"/>
  <c r="P770" i="1"/>
  <c r="AH770" i="1"/>
  <c r="AQ770" i="1"/>
  <c r="R491" i="1"/>
  <c r="AP266" i="1"/>
  <c r="N266" i="1"/>
  <c r="Y266" i="1"/>
  <c r="AH266" i="1"/>
  <c r="R266" i="1"/>
  <c r="Z89" i="1"/>
  <c r="AP566" i="1"/>
  <c r="AB226" i="1"/>
  <c r="Q226" i="1"/>
  <c r="AA906" i="1"/>
  <c r="AA137" i="1" s="1"/>
  <c r="I906" i="1"/>
  <c r="I564" i="1" s="1"/>
  <c r="AG906" i="1"/>
  <c r="AG85" i="1" s="1"/>
  <c r="AK906" i="1"/>
  <c r="AK85" i="1" s="1"/>
  <c r="AO360" i="1"/>
  <c r="Z360" i="1"/>
  <c r="L360" i="1"/>
  <c r="AF360" i="1"/>
  <c r="P360" i="1"/>
  <c r="AS471" i="1"/>
  <c r="AI471" i="1"/>
  <c r="AF471" i="1"/>
  <c r="M632" i="1"/>
  <c r="AT632" i="1"/>
  <c r="Z632" i="1"/>
  <c r="L632" i="1"/>
  <c r="AK632" i="1"/>
  <c r="P144" i="1"/>
  <c r="AO307" i="1"/>
  <c r="AD307" i="1"/>
  <c r="N307" i="1"/>
  <c r="AG307" i="1"/>
  <c r="P307" i="1"/>
  <c r="K226" i="1"/>
  <c r="V226" i="1"/>
  <c r="AH809" i="1"/>
  <c r="V809" i="1"/>
  <c r="AA809" i="1"/>
  <c r="H809" i="1"/>
  <c r="U809" i="1"/>
  <c r="AQ674" i="1"/>
  <c r="AG674" i="1"/>
  <c r="Q674" i="1"/>
  <c r="AV674" i="1"/>
  <c r="T674" i="1"/>
  <c r="J674" i="1"/>
  <c r="J722" i="1"/>
  <c r="AL722" i="1"/>
  <c r="H722" i="1"/>
  <c r="AL144" i="1"/>
  <c r="AD144" i="1"/>
  <c r="K144" i="1"/>
  <c r="AU144" i="1"/>
  <c r="I144" i="1"/>
  <c r="G770" i="1"/>
  <c r="AT770" i="1"/>
  <c r="N770" i="1"/>
  <c r="AF770" i="1"/>
  <c r="AO770" i="1"/>
  <c r="AQ491" i="1"/>
  <c r="AR266" i="1"/>
  <c r="AL266" i="1"/>
  <c r="M266" i="1"/>
  <c r="AU266" i="1"/>
  <c r="AS266" i="1"/>
  <c r="AC266" i="1"/>
  <c r="AL89" i="1"/>
  <c r="Z141" i="1"/>
  <c r="R89" i="1"/>
  <c r="J906" i="1"/>
  <c r="N906" i="1"/>
  <c r="N137" i="1" s="1"/>
  <c r="R906" i="1"/>
  <c r="R137" i="1" s="1"/>
  <c r="V906" i="1"/>
  <c r="V137" i="1" s="1"/>
  <c r="Z906" i="1"/>
  <c r="Z137" i="1" s="1"/>
  <c r="AD906" i="1"/>
  <c r="AD137" i="1" s="1"/>
  <c r="AH906" i="1"/>
  <c r="AH137" i="1" s="1"/>
  <c r="AL906" i="1"/>
  <c r="AL281" i="1" s="1"/>
  <c r="AQ226" i="1"/>
  <c r="I226" i="1"/>
  <c r="G906" i="1"/>
  <c r="G281" i="1" s="1"/>
  <c r="AM906" i="1"/>
  <c r="AM281" i="1" s="1"/>
  <c r="AU30" i="1"/>
  <c r="AN360" i="1"/>
  <c r="Y360" i="1"/>
  <c r="AU360" i="1"/>
  <c r="AC360" i="1"/>
  <c r="K360" i="1"/>
  <c r="AQ471" i="1"/>
  <c r="AH471" i="1"/>
  <c r="AB471" i="1"/>
  <c r="AC632" i="1"/>
  <c r="AR632" i="1"/>
  <c r="W632" i="1"/>
  <c r="AB632" i="1"/>
  <c r="AI632" i="1"/>
  <c r="AH144" i="1"/>
  <c r="AM307" i="1"/>
  <c r="AA307" i="1"/>
  <c r="M307" i="1"/>
  <c r="AF307" i="1"/>
  <c r="O307" i="1"/>
  <c r="AG226" i="1"/>
  <c r="AC226" i="1"/>
  <c r="Z809" i="1"/>
  <c r="N809" i="1"/>
  <c r="W809" i="1"/>
  <c r="G809" i="1"/>
  <c r="AM674" i="1"/>
  <c r="AC674" i="1"/>
  <c r="O674" i="1"/>
  <c r="AR674" i="1"/>
  <c r="AR722" i="1"/>
  <c r="Y722" i="1"/>
  <c r="AU722" i="1"/>
  <c r="AJ722" i="1"/>
  <c r="AE144" i="1"/>
  <c r="W144" i="1"/>
  <c r="AV144" i="1"/>
  <c r="AQ144" i="1"/>
  <c r="L144" i="1"/>
  <c r="AI770" i="1"/>
  <c r="AR770" i="1"/>
  <c r="L770" i="1"/>
  <c r="AD770" i="1"/>
  <c r="AJ266" i="1"/>
  <c r="AE266" i="1"/>
  <c r="AQ266" i="1"/>
  <c r="Q266" i="1"/>
  <c r="AO266" i="1"/>
  <c r="R141" i="1"/>
  <c r="J141" i="1"/>
  <c r="AP906" i="1"/>
  <c r="AP137" i="1" s="1"/>
  <c r="AT906" i="1"/>
  <c r="AT137" i="1" s="1"/>
  <c r="L226" i="1"/>
  <c r="AI226" i="1"/>
  <c r="P226" i="1"/>
  <c r="S906" i="1"/>
  <c r="S137" i="1" s="1"/>
  <c r="AD894" i="1"/>
  <c r="AD70" i="1" s="1"/>
  <c r="AL360" i="1"/>
  <c r="V360" i="1"/>
  <c r="AS360" i="1"/>
  <c r="AB360" i="1"/>
  <c r="AO471" i="1"/>
  <c r="P632" i="1"/>
  <c r="AP632" i="1"/>
  <c r="N632" i="1"/>
  <c r="R632" i="1"/>
  <c r="AL307" i="1"/>
  <c r="Z307" i="1"/>
  <c r="L307" i="1"/>
  <c r="AC307" i="1"/>
  <c r="AR226" i="1"/>
  <c r="AV226" i="1"/>
  <c r="F597" i="1"/>
  <c r="X59" i="3" s="1"/>
  <c r="AQ135" i="1"/>
  <c r="AQ562" i="1"/>
  <c r="AT89" i="1"/>
  <c r="AI141" i="1"/>
  <c r="AF766" i="1"/>
  <c r="AQ141" i="1"/>
  <c r="R453" i="1"/>
  <c r="AJ902" i="1"/>
  <c r="AJ135" i="1" s="1"/>
  <c r="Z631" i="1"/>
  <c r="AH631" i="1"/>
  <c r="G631" i="1"/>
  <c r="AN631" i="1"/>
  <c r="P631" i="1"/>
  <c r="AG631" i="1"/>
  <c r="AI631" i="1"/>
  <c r="J631" i="1"/>
  <c r="AR631" i="1"/>
  <c r="X631" i="1"/>
  <c r="AL470" i="1"/>
  <c r="Y470" i="1"/>
  <c r="AI322" i="1"/>
  <c r="Z322" i="1"/>
  <c r="X322" i="1"/>
  <c r="AR322" i="1"/>
  <c r="S322" i="1"/>
  <c r="AM322" i="1"/>
  <c r="J322" i="1"/>
  <c r="H322" i="1"/>
  <c r="AV322" i="1"/>
  <c r="AK306" i="1"/>
  <c r="AG306" i="1"/>
  <c r="T306" i="1"/>
  <c r="Y306" i="1"/>
  <c r="P306" i="1"/>
  <c r="AM306" i="1"/>
  <c r="AO306" i="1"/>
  <c r="AE306" i="1"/>
  <c r="K306" i="1"/>
  <c r="AQ306" i="1"/>
  <c r="M306" i="1"/>
  <c r="AP306" i="1"/>
  <c r="AD306" i="1"/>
  <c r="O306" i="1"/>
  <c r="AS306" i="1"/>
  <c r="Q306" i="1"/>
  <c r="AP759" i="1"/>
  <c r="AC759" i="1"/>
  <c r="AF759" i="1"/>
  <c r="AQ759" i="1"/>
  <c r="AE759" i="1"/>
  <c r="AI759" i="1"/>
  <c r="AF89" i="1"/>
  <c r="AF141" i="1"/>
  <c r="AJ766" i="1"/>
  <c r="AJ453" i="1"/>
  <c r="Q902" i="1"/>
  <c r="K902" i="1"/>
  <c r="AK902" i="1"/>
  <c r="AS902" i="1"/>
  <c r="AC902" i="1"/>
  <c r="AC135" i="1" s="1"/>
  <c r="U902" i="1"/>
  <c r="AB902" i="1"/>
  <c r="T902" i="1"/>
  <c r="M902" i="1"/>
  <c r="AM902" i="1"/>
  <c r="AU902" i="1"/>
  <c r="AA902" i="1"/>
  <c r="R902" i="1"/>
  <c r="AT902" i="1"/>
  <c r="AT135" i="1" s="1"/>
  <c r="AV902" i="1"/>
  <c r="Z902" i="1"/>
  <c r="AN902" i="1"/>
  <c r="AN135" i="1" s="1"/>
  <c r="AF902" i="1"/>
  <c r="X902" i="1"/>
  <c r="X135" i="1" s="1"/>
  <c r="J458" i="1"/>
  <c r="AI458" i="1"/>
  <c r="Y458" i="1"/>
  <c r="P458" i="1"/>
  <c r="H458" i="1"/>
  <c r="C868" i="1"/>
  <c r="A23" i="1"/>
  <c r="A24" i="1" s="1"/>
  <c r="A25" i="1" s="1"/>
  <c r="C870" i="1" s="1"/>
  <c r="G314" i="1"/>
  <c r="AJ466" i="1"/>
  <c r="AN265" i="1"/>
  <c r="R138" i="1"/>
  <c r="X807" i="1"/>
  <c r="T139" i="1"/>
  <c r="W75" i="1"/>
  <c r="AL458" i="1"/>
  <c r="W902" i="1"/>
  <c r="R900" i="1"/>
  <c r="R561" i="1" s="1"/>
  <c r="L900" i="1"/>
  <c r="L561" i="1" s="1"/>
  <c r="AL900" i="1"/>
  <c r="AL561" i="1" s="1"/>
  <c r="AT900" i="1"/>
  <c r="AT561" i="1" s="1"/>
  <c r="M900" i="1"/>
  <c r="M561" i="1" s="1"/>
  <c r="AC900" i="1"/>
  <c r="AC561" i="1" s="1"/>
  <c r="AK900" i="1"/>
  <c r="AK561" i="1" s="1"/>
  <c r="AB900" i="1"/>
  <c r="AB561" i="1" s="1"/>
  <c r="N900" i="1"/>
  <c r="N561" i="1" s="1"/>
  <c r="AN900" i="1"/>
  <c r="AN561" i="1" s="1"/>
  <c r="Y900" i="1"/>
  <c r="Y561" i="1" s="1"/>
  <c r="G900" i="1"/>
  <c r="G561" i="1" s="1"/>
  <c r="Z900" i="1"/>
  <c r="Z561" i="1" s="1"/>
  <c r="H900" i="1"/>
  <c r="H561" i="1" s="1"/>
  <c r="P900" i="1"/>
  <c r="P561" i="1" s="1"/>
  <c r="AP900" i="1"/>
  <c r="AP561" i="1" s="1"/>
  <c r="Z807" i="1"/>
  <c r="G689" i="1"/>
  <c r="AJ141" i="1"/>
  <c r="AB89" i="1"/>
  <c r="X766" i="1"/>
  <c r="AK89" i="1"/>
  <c r="N902" i="1"/>
  <c r="N135" i="1" s="1"/>
  <c r="Y902" i="1"/>
  <c r="AI902" i="1"/>
  <c r="G690" i="1"/>
  <c r="AA516" i="1"/>
  <c r="AJ516" i="1"/>
  <c r="AS516" i="1"/>
  <c r="M516" i="1"/>
  <c r="V516" i="1"/>
  <c r="G310" i="1"/>
  <c r="I265" i="1"/>
  <c r="AU357" i="1"/>
  <c r="G20" i="1"/>
  <c r="T453" i="1"/>
  <c r="AC465" i="1"/>
  <c r="AO769" i="1"/>
  <c r="AD902" i="1"/>
  <c r="O902" i="1"/>
  <c r="L566" i="1"/>
  <c r="AN566" i="1"/>
  <c r="AQ566" i="1"/>
  <c r="Y566" i="1"/>
  <c r="R566" i="1"/>
  <c r="AM139" i="1"/>
  <c r="AC139" i="1"/>
  <c r="Y139" i="1"/>
  <c r="AT139" i="1"/>
  <c r="AR139" i="1"/>
  <c r="O139" i="1"/>
  <c r="AH139" i="1"/>
  <c r="AN139" i="1"/>
  <c r="W516" i="1"/>
  <c r="AF516" i="1"/>
  <c r="AO516" i="1"/>
  <c r="H516" i="1"/>
  <c r="R516" i="1"/>
  <c r="G317" i="1"/>
  <c r="X466" i="1"/>
  <c r="L265" i="1"/>
  <c r="W138" i="1"/>
  <c r="AV357" i="1"/>
  <c r="AK357" i="1"/>
  <c r="AG404" i="1"/>
  <c r="K807" i="1"/>
  <c r="G692" i="1"/>
  <c r="G614" i="1"/>
  <c r="G322" i="1"/>
  <c r="AP89" i="1"/>
  <c r="X141" i="1"/>
  <c r="AE769" i="1"/>
  <c r="V141" i="1"/>
  <c r="V769" i="1"/>
  <c r="J902" i="1"/>
  <c r="J135" i="1" s="1"/>
  <c r="AP902" i="1"/>
  <c r="AP135" i="1" s="1"/>
  <c r="AJ306" i="1"/>
  <c r="J306" i="1"/>
  <c r="AT306" i="1"/>
  <c r="AE902" i="1"/>
  <c r="J900" i="1"/>
  <c r="J561" i="1" s="1"/>
  <c r="AT807" i="1"/>
  <c r="G685" i="1"/>
  <c r="AK807" i="1"/>
  <c r="X89" i="1"/>
  <c r="AR902" i="1"/>
  <c r="AR135" i="1" s="1"/>
  <c r="AL902" i="1"/>
  <c r="AL135" i="1" s="1"/>
  <c r="H902" i="1"/>
  <c r="H135" i="1" s="1"/>
  <c r="AG902" i="1"/>
  <c r="I902" i="1"/>
  <c r="L181" i="1"/>
  <c r="O516" i="1"/>
  <c r="X516" i="1"/>
  <c r="AG516" i="1"/>
  <c r="AP516" i="1"/>
  <c r="R754" i="1"/>
  <c r="K357" i="1"/>
  <c r="AS807" i="1"/>
  <c r="P902" i="1"/>
  <c r="P135" i="1" s="1"/>
  <c r="P139" i="1"/>
  <c r="AJ754" i="1"/>
  <c r="AI75" i="1"/>
  <c r="K465" i="1"/>
  <c r="L902" i="1"/>
  <c r="L135" i="1" s="1"/>
  <c r="AR900" i="1"/>
  <c r="AR561" i="1" s="1"/>
  <c r="G902" i="1"/>
  <c r="L692" i="1"/>
  <c r="P80" i="1"/>
  <c r="AX663" i="1"/>
  <c r="AK139" i="1"/>
  <c r="U914" i="1"/>
  <c r="U89" i="1" s="1"/>
  <c r="Q914" i="1"/>
  <c r="Q469" i="1" s="1"/>
  <c r="AC779" i="1"/>
  <c r="AV779" i="1"/>
  <c r="AN779" i="1"/>
  <c r="T332" i="1"/>
  <c r="AG332" i="1"/>
  <c r="I332" i="1"/>
  <c r="AL332" i="1"/>
  <c r="AI332" i="1"/>
  <c r="K379" i="1"/>
  <c r="AO379" i="1"/>
  <c r="T379" i="1"/>
  <c r="AU379" i="1"/>
  <c r="AD379" i="1"/>
  <c r="AS393" i="1"/>
  <c r="AB393" i="1"/>
  <c r="AD393" i="1"/>
  <c r="AH456" i="1"/>
  <c r="AI456" i="1"/>
  <c r="AF757" i="1"/>
  <c r="AR757" i="1"/>
  <c r="U226" i="1"/>
  <c r="AO226" i="1"/>
  <c r="I894" i="1"/>
  <c r="Q139" i="1"/>
  <c r="AA141" i="1"/>
  <c r="AQ139" i="1"/>
  <c r="AG914" i="1"/>
  <c r="AG469" i="1" s="1"/>
  <c r="AE779" i="1"/>
  <c r="AU779" i="1"/>
  <c r="Z332" i="1"/>
  <c r="AH332" i="1"/>
  <c r="S332" i="1"/>
  <c r="AV332" i="1"/>
  <c r="O379" i="1"/>
  <c r="AG379" i="1"/>
  <c r="P379" i="1"/>
  <c r="AS379" i="1"/>
  <c r="AQ393" i="1"/>
  <c r="AV393" i="1"/>
  <c r="AU456" i="1"/>
  <c r="AF456" i="1"/>
  <c r="AD456" i="1"/>
  <c r="AK757" i="1"/>
  <c r="AD757" i="1"/>
  <c r="M226" i="1"/>
  <c r="H226" i="1"/>
  <c r="AH896" i="1"/>
  <c r="AU896" i="1"/>
  <c r="F297" i="1"/>
  <c r="F558" i="1"/>
  <c r="F525" i="1"/>
  <c r="F435" i="1"/>
  <c r="AI265" i="1"/>
  <c r="P265" i="1"/>
  <c r="AT265" i="1"/>
  <c r="AV758" i="1"/>
  <c r="AC758" i="1"/>
  <c r="AM758" i="1"/>
  <c r="AR357" i="1"/>
  <c r="H357" i="1"/>
  <c r="V357" i="1"/>
  <c r="T357" i="1"/>
  <c r="AI357" i="1"/>
  <c r="Q404" i="1"/>
  <c r="AC807" i="1"/>
  <c r="AF807" i="1"/>
  <c r="H807" i="1"/>
  <c r="U692" i="1"/>
  <c r="AN807" i="1"/>
  <c r="L80" i="1"/>
  <c r="AF29" i="1"/>
  <c r="K29" i="1"/>
  <c r="V29" i="1"/>
  <c r="AG29" i="1"/>
  <c r="AP29" i="1"/>
  <c r="AP237" i="1"/>
  <c r="Q237" i="1"/>
  <c r="AH458" i="1"/>
  <c r="AS458" i="1"/>
  <c r="L458" i="1"/>
  <c r="U458" i="1"/>
  <c r="AE458" i="1"/>
  <c r="Y265" i="1"/>
  <c r="G265" i="1"/>
  <c r="AP265" i="1"/>
  <c r="AT758" i="1"/>
  <c r="AH758" i="1"/>
  <c r="AK758" i="1"/>
  <c r="AO357" i="1"/>
  <c r="AS357" i="1"/>
  <c r="P357" i="1"/>
  <c r="R357" i="1"/>
  <c r="AE357" i="1"/>
  <c r="X404" i="1"/>
  <c r="M404" i="1"/>
  <c r="M807" i="1"/>
  <c r="P807" i="1"/>
  <c r="AG807" i="1"/>
  <c r="Q692" i="1"/>
  <c r="AR80" i="1"/>
  <c r="AB80" i="1"/>
  <c r="AB29" i="1"/>
  <c r="H29" i="1"/>
  <c r="T29" i="1"/>
  <c r="AC29" i="1"/>
  <c r="AO29" i="1"/>
  <c r="AN237" i="1"/>
  <c r="AH237" i="1"/>
  <c r="F82" i="1"/>
  <c r="AH404" i="1"/>
  <c r="AD458" i="1"/>
  <c r="AO458" i="1"/>
  <c r="AV458" i="1"/>
  <c r="Q458" i="1"/>
  <c r="AA458" i="1"/>
  <c r="AT872" i="1"/>
  <c r="Q265" i="1"/>
  <c r="AS265" i="1"/>
  <c r="AE265" i="1"/>
  <c r="AR758" i="1"/>
  <c r="AD758" i="1"/>
  <c r="AI758" i="1"/>
  <c r="AF357" i="1"/>
  <c r="AN357" i="1"/>
  <c r="N357" i="1"/>
  <c r="L357" i="1"/>
  <c r="AA357" i="1"/>
  <c r="T404" i="1"/>
  <c r="K404" i="1"/>
  <c r="AQ807" i="1"/>
  <c r="AL807" i="1"/>
  <c r="AO807" i="1"/>
  <c r="Q807" i="1"/>
  <c r="O692" i="1"/>
  <c r="X29" i="1"/>
  <c r="AI29" i="1"/>
  <c r="R29" i="1"/>
  <c r="Y29" i="1"/>
  <c r="AL29" i="1"/>
  <c r="AL237" i="1"/>
  <c r="I237" i="1"/>
  <c r="Z458" i="1"/>
  <c r="AK458" i="1"/>
  <c r="AR458" i="1"/>
  <c r="M458" i="1"/>
  <c r="V458" i="1"/>
  <c r="AH265" i="1"/>
  <c r="AV265" i="1"/>
  <c r="W265" i="1"/>
  <c r="J265" i="1"/>
  <c r="AP758" i="1"/>
  <c r="Z758" i="1"/>
  <c r="AE758" i="1"/>
  <c r="AB357" i="1"/>
  <c r="AL357" i="1"/>
  <c r="AT357" i="1"/>
  <c r="I357" i="1"/>
  <c r="W357" i="1"/>
  <c r="P404" i="1"/>
  <c r="J404" i="1"/>
  <c r="AA807" i="1"/>
  <c r="V807" i="1"/>
  <c r="Y807" i="1"/>
  <c r="AP807" i="1"/>
  <c r="M692" i="1"/>
  <c r="X80" i="1"/>
  <c r="U29" i="1"/>
  <c r="AE29" i="1"/>
  <c r="P29" i="1"/>
  <c r="J29" i="1"/>
  <c r="AK29" i="1"/>
  <c r="W458" i="1"/>
  <c r="AG458" i="1"/>
  <c r="AN458" i="1"/>
  <c r="I458" i="1"/>
  <c r="R458" i="1"/>
  <c r="S29" i="1"/>
  <c r="AA29" i="1"/>
  <c r="N29" i="1"/>
  <c r="AJ29" i="1"/>
  <c r="S458" i="1"/>
  <c r="AC458" i="1"/>
  <c r="AJ458" i="1"/>
  <c r="AU458" i="1"/>
  <c r="N458" i="1"/>
  <c r="H181" i="1"/>
  <c r="AD265" i="1"/>
  <c r="AJ265" i="1"/>
  <c r="M265" i="1"/>
  <c r="AF265" i="1"/>
  <c r="AL758" i="1"/>
  <c r="AS758" i="1"/>
  <c r="AF758" i="1"/>
  <c r="S357" i="1"/>
  <c r="AH357" i="1"/>
  <c r="AG357" i="1"/>
  <c r="AQ357" i="1"/>
  <c r="O357" i="1"/>
  <c r="AC404" i="1"/>
  <c r="AJ807" i="1"/>
  <c r="AM807" i="1"/>
  <c r="AH807" i="1"/>
  <c r="J807" i="1"/>
  <c r="T692" i="1"/>
  <c r="T80" i="1"/>
  <c r="R80" i="1"/>
  <c r="Q29" i="1"/>
  <c r="W29" i="1"/>
  <c r="L29" i="1"/>
  <c r="AH29" i="1"/>
  <c r="AT458" i="1"/>
  <c r="O458" i="1"/>
  <c r="X458" i="1"/>
  <c r="AF458" i="1"/>
  <c r="AQ458" i="1"/>
  <c r="G458" i="1"/>
  <c r="J181" i="1"/>
  <c r="R265" i="1"/>
  <c r="U265" i="1"/>
  <c r="Z265" i="1"/>
  <c r="AJ758" i="1"/>
  <c r="AQ758" i="1"/>
  <c r="Q357" i="1"/>
  <c r="AD357" i="1"/>
  <c r="AC357" i="1"/>
  <c r="AM357" i="1"/>
  <c r="F461" i="1"/>
  <c r="Y404" i="1"/>
  <c r="T807" i="1"/>
  <c r="W807" i="1"/>
  <c r="AF80" i="1"/>
  <c r="O29" i="1"/>
  <c r="AD29" i="1"/>
  <c r="I29" i="1"/>
  <c r="AT237" i="1"/>
  <c r="X237" i="1"/>
  <c r="AP458" i="1"/>
  <c r="K458" i="1"/>
  <c r="T458" i="1"/>
  <c r="AB458" i="1"/>
  <c r="AM458" i="1"/>
  <c r="F703" i="1"/>
  <c r="AJ489" i="1"/>
  <c r="AJ933" i="1" s="1"/>
  <c r="K489" i="1"/>
  <c r="Y70" i="1"/>
  <c r="Y225" i="1"/>
  <c r="BA489" i="1"/>
  <c r="AP330" i="1"/>
  <c r="AE330" i="1"/>
  <c r="S330" i="1"/>
  <c r="AN330" i="1"/>
  <c r="Q330" i="1"/>
  <c r="AK456" i="1"/>
  <c r="AO330" i="1"/>
  <c r="AD330" i="1"/>
  <c r="N330" i="1"/>
  <c r="AG330" i="1"/>
  <c r="P330" i="1"/>
  <c r="AO894" i="1"/>
  <c r="AO70" i="1" s="1"/>
  <c r="AM330" i="1"/>
  <c r="AA330" i="1"/>
  <c r="M330" i="1"/>
  <c r="AF330" i="1"/>
  <c r="O330" i="1"/>
  <c r="AL330" i="1"/>
  <c r="Z330" i="1"/>
  <c r="L330" i="1"/>
  <c r="AC330" i="1"/>
  <c r="I330" i="1"/>
  <c r="AK330" i="1"/>
  <c r="W330" i="1"/>
  <c r="K330" i="1"/>
  <c r="AB330" i="1"/>
  <c r="H330" i="1"/>
  <c r="F986" i="1"/>
  <c r="AV330" i="1"/>
  <c r="AJ330" i="1"/>
  <c r="V330" i="1"/>
  <c r="AU330" i="1"/>
  <c r="Y330" i="1"/>
  <c r="AT330" i="1"/>
  <c r="AI330" i="1"/>
  <c r="U330" i="1"/>
  <c r="AS330" i="1"/>
  <c r="I568" i="1"/>
  <c r="J80" i="1"/>
  <c r="AH902" i="1"/>
  <c r="AH562" i="1" s="1"/>
  <c r="I769" i="1"/>
  <c r="T89" i="1"/>
  <c r="I469" i="1"/>
  <c r="I89" i="1"/>
  <c r="I835" i="1"/>
  <c r="I738" i="1" s="1"/>
  <c r="I141" i="1"/>
  <c r="AA383" i="1"/>
  <c r="R383" i="1"/>
  <c r="J383" i="1"/>
  <c r="T383" i="1"/>
  <c r="AR383" i="1"/>
  <c r="AE383" i="1"/>
  <c r="H383" i="1"/>
  <c r="K383" i="1"/>
  <c r="Z383" i="1"/>
  <c r="AM383" i="1"/>
  <c r="AJ383" i="1"/>
  <c r="X383" i="1"/>
  <c r="AB383" i="1"/>
  <c r="AH383" i="1"/>
  <c r="Y383" i="1"/>
  <c r="AN383" i="1"/>
  <c r="AC383" i="1"/>
  <c r="AO383" i="1"/>
  <c r="AQ383" i="1"/>
  <c r="G383" i="1"/>
  <c r="AS383" i="1"/>
  <c r="AG383" i="1"/>
  <c r="U383" i="1"/>
  <c r="AV383" i="1"/>
  <c r="W383" i="1"/>
  <c r="P383" i="1"/>
  <c r="AI383" i="1"/>
  <c r="AP383" i="1"/>
  <c r="AD383" i="1"/>
  <c r="AK383" i="1"/>
  <c r="N383" i="1"/>
  <c r="M383" i="1"/>
  <c r="O383" i="1"/>
  <c r="AT383" i="1"/>
  <c r="AL383" i="1"/>
  <c r="S383" i="1"/>
  <c r="Q383" i="1"/>
  <c r="V383" i="1"/>
  <c r="I383" i="1"/>
  <c r="AU383" i="1"/>
  <c r="L383" i="1"/>
  <c r="AF383" i="1"/>
  <c r="AQ392" i="1"/>
  <c r="R392" i="1"/>
  <c r="I392" i="1"/>
  <c r="AM392" i="1"/>
  <c r="K392" i="1"/>
  <c r="AU392" i="1"/>
  <c r="Z392" i="1"/>
  <c r="O392" i="1"/>
  <c r="AC392" i="1"/>
  <c r="Q392" i="1"/>
  <c r="AK392" i="1"/>
  <c r="G392" i="1"/>
  <c r="W392" i="1"/>
  <c r="AP392" i="1"/>
  <c r="Y392" i="1"/>
  <c r="AG392" i="1"/>
  <c r="M392" i="1"/>
  <c r="AI392" i="1"/>
  <c r="AT392" i="1"/>
  <c r="P392" i="1"/>
  <c r="AR392" i="1"/>
  <c r="U392" i="1"/>
  <c r="AE392" i="1"/>
  <c r="F394" i="1"/>
  <c r="F397" i="1" s="1"/>
  <c r="X392" i="1"/>
  <c r="AA392" i="1"/>
  <c r="AV392" i="1"/>
  <c r="H392" i="1"/>
  <c r="AJ392" i="1"/>
  <c r="N392" i="1"/>
  <c r="AF392" i="1"/>
  <c r="AH392" i="1"/>
  <c r="AO392" i="1"/>
  <c r="T392" i="1"/>
  <c r="AN392" i="1"/>
  <c r="V392" i="1"/>
  <c r="L392" i="1"/>
  <c r="AL392" i="1"/>
  <c r="J392" i="1"/>
  <c r="AB392" i="1"/>
  <c r="AS392" i="1"/>
  <c r="AD392" i="1"/>
  <c r="S392" i="1"/>
  <c r="H137" i="1"/>
  <c r="J137" i="1"/>
  <c r="X137" i="1"/>
  <c r="AK137" i="1"/>
  <c r="M137" i="1"/>
  <c r="Q137" i="1"/>
  <c r="W565" i="1"/>
  <c r="AR565" i="1"/>
  <c r="AH565" i="1"/>
  <c r="R565" i="1"/>
  <c r="AG565" i="1"/>
  <c r="AK565" i="1"/>
  <c r="AO565" i="1"/>
  <c r="Z565" i="1"/>
  <c r="L565" i="1"/>
  <c r="AS565" i="1"/>
  <c r="AP565" i="1"/>
  <c r="AE565" i="1"/>
  <c r="M565" i="1"/>
  <c r="Q565" i="1"/>
  <c r="U565" i="1"/>
  <c r="P565" i="1"/>
  <c r="Y565" i="1"/>
  <c r="AF565" i="1"/>
  <c r="H565" i="1"/>
  <c r="AN565" i="1"/>
  <c r="X565" i="1"/>
  <c r="J565" i="1"/>
  <c r="AN92" i="1"/>
  <c r="W92" i="1"/>
  <c r="Q92" i="1"/>
  <c r="T92" i="1"/>
  <c r="AG92" i="1"/>
  <c r="AQ92" i="1"/>
  <c r="AA92" i="1"/>
  <c r="S92" i="1"/>
  <c r="AL92" i="1"/>
  <c r="AB92" i="1"/>
  <c r="I92" i="1"/>
  <c r="AH92" i="1"/>
  <c r="AR92" i="1"/>
  <c r="AE92" i="1"/>
  <c r="V92" i="1"/>
  <c r="AO92" i="1"/>
  <c r="AF92" i="1"/>
  <c r="N92" i="1"/>
  <c r="L92" i="1"/>
  <c r="AU92" i="1"/>
  <c r="AI92" i="1"/>
  <c r="Z92" i="1"/>
  <c r="AT92" i="1"/>
  <c r="U92" i="1"/>
  <c r="AP92" i="1"/>
  <c r="R92" i="1"/>
  <c r="AV92" i="1"/>
  <c r="H92" i="1"/>
  <c r="AD92" i="1"/>
  <c r="AC92" i="1"/>
  <c r="AK92" i="1"/>
  <c r="X92" i="1"/>
  <c r="K92" i="1"/>
  <c r="G92" i="1"/>
  <c r="AS92" i="1"/>
  <c r="AJ92" i="1"/>
  <c r="M92" i="1"/>
  <c r="AM92" i="1"/>
  <c r="J92" i="1"/>
  <c r="O92" i="1"/>
  <c r="P92" i="1"/>
  <c r="Y92" i="1"/>
  <c r="AO137" i="1"/>
  <c r="T384" i="1"/>
  <c r="J835" i="1"/>
  <c r="J292" i="1" s="1"/>
  <c r="R805" i="1"/>
  <c r="AJ137" i="1"/>
  <c r="AV138" i="1"/>
  <c r="T561" i="1"/>
  <c r="AS561" i="1"/>
  <c r="H310" i="1"/>
  <c r="AN137" i="1"/>
  <c r="AC137" i="1"/>
  <c r="AF310" i="1"/>
  <c r="O137" i="1"/>
  <c r="I565" i="1"/>
  <c r="AI384" i="1"/>
  <c r="M281" i="1"/>
  <c r="X139" i="1"/>
  <c r="X566" i="1"/>
  <c r="P769" i="1"/>
  <c r="P89" i="1"/>
  <c r="AD288" i="1"/>
  <c r="AH288" i="1"/>
  <c r="T288" i="1"/>
  <c r="AG288" i="1"/>
  <c r="AO288" i="1"/>
  <c r="G288" i="1"/>
  <c r="AI288" i="1"/>
  <c r="U288" i="1"/>
  <c r="AF288" i="1"/>
  <c r="S288" i="1"/>
  <c r="M288" i="1"/>
  <c r="AC288" i="1"/>
  <c r="X265" i="1"/>
  <c r="AM265" i="1"/>
  <c r="AB265" i="1"/>
  <c r="AR265" i="1"/>
  <c r="H265" i="1"/>
  <c r="AL265" i="1"/>
  <c r="AC265" i="1"/>
  <c r="AG265" i="1"/>
  <c r="F268" i="1"/>
  <c r="S265" i="1"/>
  <c r="V265" i="1"/>
  <c r="AU265" i="1"/>
  <c r="AK265" i="1"/>
  <c r="AA265" i="1"/>
  <c r="T265" i="1"/>
  <c r="S470" i="1"/>
  <c r="AS470" i="1"/>
  <c r="AE470" i="1"/>
  <c r="AT470" i="1"/>
  <c r="AF470" i="1"/>
  <c r="Z470" i="1"/>
  <c r="M470" i="1"/>
  <c r="AM470" i="1"/>
  <c r="P470" i="1"/>
  <c r="AN470" i="1"/>
  <c r="AH470" i="1"/>
  <c r="U470" i="1"/>
  <c r="AU470" i="1"/>
  <c r="X470" i="1"/>
  <c r="AV470" i="1"/>
  <c r="AP470" i="1"/>
  <c r="AB470" i="1"/>
  <c r="H470" i="1"/>
  <c r="AG470" i="1"/>
  <c r="R470" i="1"/>
  <c r="L470" i="1"/>
  <c r="AJ470" i="1"/>
  <c r="O470" i="1"/>
  <c r="AO470" i="1"/>
  <c r="AA470" i="1"/>
  <c r="I470" i="1"/>
  <c r="T470" i="1"/>
  <c r="AR470" i="1"/>
  <c r="W470" i="1"/>
  <c r="J470" i="1"/>
  <c r="AI470" i="1"/>
  <c r="G470" i="1"/>
  <c r="AC470" i="1"/>
  <c r="N470" i="1"/>
  <c r="AD470" i="1"/>
  <c r="Q470" i="1"/>
  <c r="AQ470" i="1"/>
  <c r="AN431" i="1"/>
  <c r="X431" i="1"/>
  <c r="AS431" i="1"/>
  <c r="S431" i="1"/>
  <c r="L431" i="1"/>
  <c r="W431" i="1"/>
  <c r="AG431" i="1"/>
  <c r="R431" i="1"/>
  <c r="AR431" i="1"/>
  <c r="M431" i="1"/>
  <c r="Q431" i="1"/>
  <c r="N410" i="1"/>
  <c r="S410" i="1"/>
  <c r="AO410" i="1"/>
  <c r="AB410" i="1"/>
  <c r="AJ410" i="1"/>
  <c r="AM410" i="1"/>
  <c r="R410" i="1"/>
  <c r="W410" i="1"/>
  <c r="AE410" i="1"/>
  <c r="AF410" i="1"/>
  <c r="AN410" i="1"/>
  <c r="V410" i="1"/>
  <c r="J410" i="1"/>
  <c r="AR410" i="1"/>
  <c r="K410" i="1"/>
  <c r="AS410" i="1"/>
  <c r="Z410" i="1"/>
  <c r="AC410" i="1"/>
  <c r="AV410" i="1"/>
  <c r="M410" i="1"/>
  <c r="AK410" i="1"/>
  <c r="AD410" i="1"/>
  <c r="AH410" i="1"/>
  <c r="AI410" i="1"/>
  <c r="Q410" i="1"/>
  <c r="AA410" i="1"/>
  <c r="I410" i="1"/>
  <c r="AL410" i="1"/>
  <c r="P410" i="1"/>
  <c r="U410" i="1"/>
  <c r="AP410" i="1"/>
  <c r="L410" i="1"/>
  <c r="AQ410" i="1"/>
  <c r="T410" i="1"/>
  <c r="Y410" i="1"/>
  <c r="AT410" i="1"/>
  <c r="H384" i="1"/>
  <c r="X384" i="1"/>
  <c r="AR384" i="1"/>
  <c r="V384" i="1"/>
  <c r="AJ384" i="1"/>
  <c r="I384" i="1"/>
  <c r="Y384" i="1"/>
  <c r="AT384" i="1"/>
  <c r="W384" i="1"/>
  <c r="AK384" i="1"/>
  <c r="K384" i="1"/>
  <c r="AB384" i="1"/>
  <c r="AV384" i="1"/>
  <c r="Z384" i="1"/>
  <c r="AL384" i="1"/>
  <c r="L384" i="1"/>
  <c r="AC384" i="1"/>
  <c r="M384" i="1"/>
  <c r="AA384" i="1"/>
  <c r="AM384" i="1"/>
  <c r="Q384" i="1"/>
  <c r="AF384" i="1"/>
  <c r="N384" i="1"/>
  <c r="AD384" i="1"/>
  <c r="AN384" i="1"/>
  <c r="R384" i="1"/>
  <c r="AG384" i="1"/>
  <c r="O384" i="1"/>
  <c r="AE384" i="1"/>
  <c r="AQ384" i="1"/>
  <c r="S384" i="1"/>
  <c r="AO384" i="1"/>
  <c r="P384" i="1"/>
  <c r="AH384" i="1"/>
  <c r="AS384" i="1"/>
  <c r="AP361" i="1"/>
  <c r="AH361" i="1"/>
  <c r="Z361" i="1"/>
  <c r="F362" i="1"/>
  <c r="F366" i="1" s="1"/>
  <c r="Y361" i="1"/>
  <c r="AJ361" i="1"/>
  <c r="W325" i="1"/>
  <c r="AB325" i="1"/>
  <c r="V325" i="1"/>
  <c r="AT325" i="1"/>
  <c r="O325" i="1"/>
  <c r="AO310" i="1"/>
  <c r="P310" i="1"/>
  <c r="AN310" i="1"/>
  <c r="AE310" i="1"/>
  <c r="M310" i="1"/>
  <c r="L310" i="1"/>
  <c r="AP310" i="1"/>
  <c r="J310" i="1"/>
  <c r="AQ310" i="1"/>
  <c r="AD310" i="1"/>
  <c r="Q310" i="1"/>
  <c r="N310" i="1"/>
  <c r="AR310" i="1"/>
  <c r="K310" i="1"/>
  <c r="AS310" i="1"/>
  <c r="AC310" i="1"/>
  <c r="U310" i="1"/>
  <c r="V310" i="1"/>
  <c r="AT310" i="1"/>
  <c r="O310" i="1"/>
  <c r="AU310" i="1"/>
  <c r="AB310" i="1"/>
  <c r="W310" i="1"/>
  <c r="AV310" i="1"/>
  <c r="S310" i="1"/>
  <c r="F312" i="1"/>
  <c r="AA310" i="1"/>
  <c r="AI310" i="1"/>
  <c r="AL310" i="1"/>
  <c r="I310" i="1"/>
  <c r="AH310" i="1"/>
  <c r="Z310" i="1"/>
  <c r="AK310" i="1"/>
  <c r="AJ310" i="1"/>
  <c r="R310" i="1"/>
  <c r="AG310" i="1"/>
  <c r="T310" i="1"/>
  <c r="K771" i="1"/>
  <c r="AK771" i="1"/>
  <c r="AV771" i="1"/>
  <c r="S771" i="1"/>
  <c r="G771" i="1"/>
  <c r="W771" i="1"/>
  <c r="X771" i="1"/>
  <c r="AB771" i="1"/>
  <c r="AN771" i="1"/>
  <c r="AD771" i="1"/>
  <c r="AP771" i="1"/>
  <c r="AF771" i="1"/>
  <c r="AR771" i="1"/>
  <c r="AF139" i="1"/>
  <c r="AF566" i="1"/>
  <c r="AJ566" i="1"/>
  <c r="AJ139" i="1"/>
  <c r="AS139" i="1"/>
  <c r="AS566" i="1"/>
  <c r="X310" i="1"/>
  <c r="G280" i="1"/>
  <c r="K280" i="1"/>
  <c r="R813" i="1"/>
  <c r="AC813" i="1"/>
  <c r="AF813" i="1"/>
  <c r="AI813" i="1"/>
  <c r="AL813" i="1"/>
  <c r="H813" i="1"/>
  <c r="K813" i="1"/>
  <c r="N813" i="1"/>
  <c r="Y813" i="1"/>
  <c r="AB813" i="1"/>
  <c r="AE813" i="1"/>
  <c r="Q813" i="1"/>
  <c r="T813" i="1"/>
  <c r="W813" i="1"/>
  <c r="Z813" i="1"/>
  <c r="AK813" i="1"/>
  <c r="X225" i="1"/>
  <c r="AO136" i="1"/>
  <c r="AO563" i="1"/>
  <c r="AM310" i="1"/>
  <c r="AG912" i="1"/>
  <c r="AG567" i="1" s="1"/>
  <c r="G912" i="1"/>
  <c r="G140" i="1" s="1"/>
  <c r="AK912" i="1"/>
  <c r="AK140" i="1" s="1"/>
  <c r="Q912" i="1"/>
  <c r="Q140" i="1" s="1"/>
  <c r="AH80" i="1"/>
  <c r="AH766" i="1"/>
  <c r="AU384" i="1"/>
  <c r="Q136" i="1"/>
  <c r="Q563" i="1"/>
  <c r="AX606" i="1"/>
  <c r="AG545" i="1"/>
  <c r="AT545" i="1"/>
  <c r="Q545" i="1"/>
  <c r="T545" i="1"/>
  <c r="AM545" i="1"/>
  <c r="AI545" i="1"/>
  <c r="AU545" i="1"/>
  <c r="E569" i="1"/>
  <c r="AH142" i="1"/>
  <c r="P142" i="1"/>
  <c r="S142" i="1"/>
  <c r="R707" i="1"/>
  <c r="AL707" i="1"/>
  <c r="V707" i="1"/>
  <c r="AP707" i="1"/>
  <c r="Y707" i="1"/>
  <c r="AT707" i="1"/>
  <c r="G707" i="1"/>
  <c r="I707" i="1"/>
  <c r="AB707" i="1"/>
  <c r="M707" i="1"/>
  <c r="Z707" i="1"/>
  <c r="AF707" i="1"/>
  <c r="O707" i="1"/>
  <c r="AC707" i="1"/>
  <c r="AM707" i="1"/>
  <c r="Q707" i="1"/>
  <c r="AG707" i="1"/>
  <c r="AQ707" i="1"/>
  <c r="AH904" i="1"/>
  <c r="AS904" i="1"/>
  <c r="AS563" i="1" s="1"/>
  <c r="V904" i="1"/>
  <c r="J904" i="1"/>
  <c r="AC904" i="1"/>
  <c r="AD904" i="1"/>
  <c r="AR904" i="1"/>
  <c r="X904" i="1"/>
  <c r="X136" i="1" s="1"/>
  <c r="AF136" i="1"/>
  <c r="AM567" i="1"/>
  <c r="AM88" i="1"/>
  <c r="K769" i="1"/>
  <c r="K141" i="1"/>
  <c r="K89" i="1"/>
  <c r="AG139" i="1"/>
  <c r="AG566" i="1"/>
  <c r="G75" i="1"/>
  <c r="G465" i="1"/>
  <c r="AH225" i="1"/>
  <c r="AP384" i="1"/>
  <c r="AO75" i="1"/>
  <c r="I86" i="1"/>
  <c r="AJ769" i="1"/>
  <c r="L896" i="1"/>
  <c r="T896" i="1"/>
  <c r="AP896" i="1"/>
  <c r="AB896" i="1"/>
  <c r="AJ896" i="1"/>
  <c r="AU906" i="1"/>
  <c r="N896" i="1"/>
  <c r="V896" i="1"/>
  <c r="AR896" i="1"/>
  <c r="G835" i="1"/>
  <c r="AT898" i="1"/>
  <c r="J769" i="1"/>
  <c r="AR85" i="1"/>
  <c r="AF769" i="1"/>
  <c r="Z566" i="1"/>
  <c r="H766" i="1"/>
  <c r="H896" i="1"/>
  <c r="AD896" i="1"/>
  <c r="AL896" i="1"/>
  <c r="F747" i="1"/>
  <c r="AB769" i="1"/>
  <c r="V139" i="1"/>
  <c r="G565" i="1"/>
  <c r="AB453" i="1"/>
  <c r="O465" i="1"/>
  <c r="AM137" i="1"/>
  <c r="AA769" i="1"/>
  <c r="Q566" i="1"/>
  <c r="G137" i="1"/>
  <c r="AN766" i="1"/>
  <c r="AL453" i="1"/>
  <c r="AV566" i="1"/>
  <c r="P896" i="1"/>
  <c r="X896" i="1"/>
  <c r="AT896" i="1"/>
  <c r="F773" i="1"/>
  <c r="F762" i="1"/>
  <c r="AL80" i="1"/>
  <c r="AF896" i="1"/>
  <c r="AH62" i="1"/>
  <c r="L62" i="1"/>
  <c r="AG62" i="1"/>
  <c r="S62" i="1"/>
  <c r="AN62" i="1"/>
  <c r="AP62" i="1"/>
  <c r="T62" i="1"/>
  <c r="AO62" i="1"/>
  <c r="AA62" i="1"/>
  <c r="AV62" i="1"/>
  <c r="G62" i="1"/>
  <c r="AB62" i="1"/>
  <c r="N62" i="1"/>
  <c r="AI62" i="1"/>
  <c r="M62" i="1"/>
  <c r="O62" i="1"/>
  <c r="AJ62" i="1"/>
  <c r="V62" i="1"/>
  <c r="AQ62" i="1"/>
  <c r="U62" i="1"/>
  <c r="W62" i="1"/>
  <c r="AR62" i="1"/>
  <c r="AD62" i="1"/>
  <c r="H62" i="1"/>
  <c r="AC62" i="1"/>
  <c r="J62" i="1"/>
  <c r="AE62" i="1"/>
  <c r="I62" i="1"/>
  <c r="AL62" i="1"/>
  <c r="P62" i="1"/>
  <c r="AK62" i="1"/>
  <c r="F64" i="1"/>
  <c r="R62" i="1"/>
  <c r="AM62" i="1"/>
  <c r="Q62" i="1"/>
  <c r="AT62" i="1"/>
  <c r="X62" i="1"/>
  <c r="AS62" i="1"/>
  <c r="Z62" i="1"/>
  <c r="AU62" i="1"/>
  <c r="Y62" i="1"/>
  <c r="K62" i="1"/>
  <c r="AF62" i="1"/>
  <c r="AG503" i="1"/>
  <c r="AK503" i="1"/>
  <c r="AH503" i="1"/>
  <c r="O503" i="1"/>
  <c r="P503" i="1"/>
  <c r="Y503" i="1"/>
  <c r="AM503" i="1"/>
  <c r="AJ503" i="1"/>
  <c r="S503" i="1"/>
  <c r="T503" i="1"/>
  <c r="K503" i="1"/>
  <c r="AP503" i="1"/>
  <c r="AL503" i="1"/>
  <c r="W503" i="1"/>
  <c r="X503" i="1"/>
  <c r="M503" i="1"/>
  <c r="AR503" i="1"/>
  <c r="AN503" i="1"/>
  <c r="AA503" i="1"/>
  <c r="Q503" i="1"/>
  <c r="AT503" i="1"/>
  <c r="AO503" i="1"/>
  <c r="AE503" i="1"/>
  <c r="F505" i="1"/>
  <c r="G503" i="1"/>
  <c r="Z503" i="1"/>
  <c r="AV503" i="1"/>
  <c r="AQ503" i="1"/>
  <c r="J503" i="1"/>
  <c r="U503" i="1"/>
  <c r="AD503" i="1"/>
  <c r="AB503" i="1"/>
  <c r="AS503" i="1"/>
  <c r="I503" i="1"/>
  <c r="H503" i="1"/>
  <c r="AI503" i="1"/>
  <c r="AF503" i="1"/>
  <c r="AU503" i="1"/>
  <c r="L503" i="1"/>
  <c r="V503" i="1"/>
  <c r="U71" i="1"/>
  <c r="T71" i="1"/>
  <c r="AN71" i="1"/>
  <c r="AS71" i="1"/>
  <c r="S71" i="1"/>
  <c r="W71" i="1"/>
  <c r="V71" i="1"/>
  <c r="AR71" i="1"/>
  <c r="M71" i="1"/>
  <c r="P71" i="1"/>
  <c r="Y71" i="1"/>
  <c r="X71" i="1"/>
  <c r="AV71" i="1"/>
  <c r="F72" i="1"/>
  <c r="J71" i="1"/>
  <c r="AA71" i="1"/>
  <c r="Z71" i="1"/>
  <c r="N71" i="1"/>
  <c r="I71" i="1"/>
  <c r="AI71" i="1"/>
  <c r="AC71" i="1"/>
  <c r="AB71" i="1"/>
  <c r="O71" i="1"/>
  <c r="H71" i="1"/>
  <c r="AH71" i="1"/>
  <c r="AM71" i="1"/>
  <c r="AE71" i="1"/>
  <c r="AD71" i="1"/>
  <c r="G71" i="1"/>
  <c r="L71" i="1"/>
  <c r="AL71" i="1"/>
  <c r="AQ71" i="1"/>
  <c r="AG71" i="1"/>
  <c r="AF71" i="1"/>
  <c r="K71" i="1"/>
  <c r="AK71" i="1"/>
  <c r="AP71" i="1"/>
  <c r="AU71" i="1"/>
  <c r="R71" i="1"/>
  <c r="Q71" i="1"/>
  <c r="AJ71" i="1"/>
  <c r="AO71" i="1"/>
  <c r="AT71" i="1"/>
  <c r="F146" i="1"/>
  <c r="M134" i="1"/>
  <c r="AG134" i="1"/>
  <c r="Y134" i="1"/>
  <c r="AQ134" i="1"/>
  <c r="AP134" i="1"/>
  <c r="W134" i="1"/>
  <c r="V134" i="1"/>
  <c r="AI134" i="1"/>
  <c r="Z134" i="1"/>
  <c r="K134" i="1"/>
  <c r="U134" i="1"/>
  <c r="L134" i="1"/>
  <c r="T134" i="1"/>
  <c r="O134" i="1"/>
  <c r="AV134" i="1"/>
  <c r="X134" i="1"/>
  <c r="AS134" i="1"/>
  <c r="AU134" i="1"/>
  <c r="AM134" i="1"/>
  <c r="AJ134" i="1"/>
  <c r="R318" i="1"/>
  <c r="AE318" i="1"/>
  <c r="H318" i="1"/>
  <c r="AB318" i="1"/>
  <c r="AP318" i="1"/>
  <c r="S318" i="1"/>
  <c r="AH318" i="1"/>
  <c r="N318" i="1"/>
  <c r="AC318" i="1"/>
  <c r="AR318" i="1"/>
  <c r="T318" i="1"/>
  <c r="AJ318" i="1"/>
  <c r="O318" i="1"/>
  <c r="AF318" i="1"/>
  <c r="AT318" i="1"/>
  <c r="U318" i="1"/>
  <c r="AL318" i="1"/>
  <c r="P318" i="1"/>
  <c r="AG318" i="1"/>
  <c r="AV318" i="1"/>
  <c r="I318" i="1"/>
  <c r="Y318" i="1"/>
  <c r="AN318" i="1"/>
  <c r="Q318" i="1"/>
  <c r="AI318" i="1"/>
  <c r="G318" i="1"/>
  <c r="K318" i="1"/>
  <c r="Z318" i="1"/>
  <c r="AQ318" i="1"/>
  <c r="V318" i="1"/>
  <c r="AK318" i="1"/>
  <c r="J318" i="1"/>
  <c r="L318" i="1"/>
  <c r="AA318" i="1"/>
  <c r="AS318" i="1"/>
  <c r="W318" i="1"/>
  <c r="AM318" i="1"/>
  <c r="M318" i="1"/>
  <c r="AD318" i="1"/>
  <c r="AU318" i="1"/>
  <c r="X318" i="1"/>
  <c r="AO318" i="1"/>
  <c r="AM140" i="1"/>
  <c r="P808" i="1"/>
  <c r="G808" i="1"/>
  <c r="AM808" i="1"/>
  <c r="Y808" i="1"/>
  <c r="AL808" i="1"/>
  <c r="T808" i="1"/>
  <c r="K808" i="1"/>
  <c r="AQ808" i="1"/>
  <c r="J808" i="1"/>
  <c r="AG808" i="1"/>
  <c r="N808" i="1"/>
  <c r="M808" i="1"/>
  <c r="X808" i="1"/>
  <c r="O808" i="1"/>
  <c r="AV808" i="1"/>
  <c r="R808" i="1"/>
  <c r="AO808" i="1"/>
  <c r="AD808" i="1"/>
  <c r="AC808" i="1"/>
  <c r="AB808" i="1"/>
  <c r="S808" i="1"/>
  <c r="Z808" i="1"/>
  <c r="AU808" i="1"/>
  <c r="AT808" i="1"/>
  <c r="AF808" i="1"/>
  <c r="W808" i="1"/>
  <c r="AH808" i="1"/>
  <c r="U808" i="1"/>
  <c r="AJ808" i="1"/>
  <c r="AA808" i="1"/>
  <c r="AP808" i="1"/>
  <c r="AK808" i="1"/>
  <c r="H808" i="1"/>
  <c r="AN808" i="1"/>
  <c r="AE808" i="1"/>
  <c r="I808" i="1"/>
  <c r="AS808" i="1"/>
  <c r="L808" i="1"/>
  <c r="AR808" i="1"/>
  <c r="AI808" i="1"/>
  <c r="Q808" i="1"/>
  <c r="V808" i="1"/>
  <c r="N815" i="1"/>
  <c r="AM815" i="1"/>
  <c r="U815" i="1"/>
  <c r="AP815" i="1"/>
  <c r="X815" i="1"/>
  <c r="G815" i="1"/>
  <c r="V815" i="1"/>
  <c r="AV815" i="1"/>
  <c r="AC815" i="1"/>
  <c r="K815" i="1"/>
  <c r="AF815" i="1"/>
  <c r="AD815" i="1"/>
  <c r="L815" i="1"/>
  <c r="AK815" i="1"/>
  <c r="S815" i="1"/>
  <c r="AN815" i="1"/>
  <c r="AL815" i="1"/>
  <c r="T815" i="1"/>
  <c r="AT815" i="1"/>
  <c r="AA815" i="1"/>
  <c r="I815" i="1"/>
  <c r="AU815" i="1"/>
  <c r="AB815" i="1"/>
  <c r="J815" i="1"/>
  <c r="AI815" i="1"/>
  <c r="Q815" i="1"/>
  <c r="O815" i="1"/>
  <c r="AJ815" i="1"/>
  <c r="R815" i="1"/>
  <c r="AQ815" i="1"/>
  <c r="Y815" i="1"/>
  <c r="W815" i="1"/>
  <c r="AR815" i="1"/>
  <c r="Z815" i="1"/>
  <c r="H815" i="1"/>
  <c r="AG815" i="1"/>
  <c r="AS815" i="1"/>
  <c r="AE815" i="1"/>
  <c r="M815" i="1"/>
  <c r="AH815" i="1"/>
  <c r="P815" i="1"/>
  <c r="AO815" i="1"/>
  <c r="F202" i="1"/>
  <c r="P140" i="1"/>
  <c r="R140" i="1"/>
  <c r="AD134" i="1"/>
  <c r="F718" i="1"/>
  <c r="AF134" i="1"/>
  <c r="AO134" i="1"/>
  <c r="F171" i="1"/>
  <c r="K59" i="3" s="1"/>
  <c r="AS469" i="1"/>
  <c r="AQ469" i="1"/>
  <c r="P469" i="1"/>
  <c r="AJ469" i="1"/>
  <c r="V469" i="1"/>
  <c r="AP469" i="1"/>
  <c r="K469" i="1"/>
  <c r="AB469" i="1"/>
  <c r="AO469" i="1"/>
  <c r="AC469" i="1"/>
  <c r="H469" i="1"/>
  <c r="AL469" i="1"/>
  <c r="AK469" i="1"/>
  <c r="AT469" i="1"/>
  <c r="AM469" i="1"/>
  <c r="AI469" i="1"/>
  <c r="AF469" i="1"/>
  <c r="F473" i="1"/>
  <c r="AA469" i="1"/>
  <c r="T469" i="1"/>
  <c r="N469" i="1"/>
  <c r="R469" i="1"/>
  <c r="Z469" i="1"/>
  <c r="AD469" i="1"/>
  <c r="G469" i="1"/>
  <c r="AE469" i="1"/>
  <c r="X469" i="1"/>
  <c r="J469" i="1"/>
  <c r="AH469" i="1"/>
  <c r="AD346" i="1"/>
  <c r="H346" i="1"/>
  <c r="O346" i="1"/>
  <c r="AN346" i="1"/>
  <c r="AF346" i="1"/>
  <c r="AH346" i="1"/>
  <c r="X346" i="1"/>
  <c r="L346" i="1"/>
  <c r="AS346" i="1"/>
  <c r="AO346" i="1"/>
  <c r="AL346" i="1"/>
  <c r="AC346" i="1"/>
  <c r="T346" i="1"/>
  <c r="AM346" i="1"/>
  <c r="AR346" i="1"/>
  <c r="AQ346" i="1"/>
  <c r="AG346" i="1"/>
  <c r="M346" i="1"/>
  <c r="Y346" i="1"/>
  <c r="AV346" i="1"/>
  <c r="AU346" i="1"/>
  <c r="AP346" i="1"/>
  <c r="V346" i="1"/>
  <c r="I346" i="1"/>
  <c r="W346" i="1"/>
  <c r="K346" i="1"/>
  <c r="AK346" i="1"/>
  <c r="AT346" i="1"/>
  <c r="AA346" i="1"/>
  <c r="R346" i="1"/>
  <c r="J346" i="1"/>
  <c r="U346" i="1"/>
  <c r="S346" i="1"/>
  <c r="F348" i="1"/>
  <c r="F352" i="1" s="1"/>
  <c r="AE346" i="1"/>
  <c r="Q346" i="1"/>
  <c r="P346" i="1"/>
  <c r="Z346" i="1"/>
  <c r="N346" i="1"/>
  <c r="AI346" i="1"/>
  <c r="AJ346" i="1"/>
  <c r="AB346" i="1"/>
  <c r="G346" i="1"/>
  <c r="S481" i="1"/>
  <c r="AG481" i="1"/>
  <c r="J481" i="1"/>
  <c r="V481" i="1"/>
  <c r="AL481" i="1"/>
  <c r="U481" i="1"/>
  <c r="AI481" i="1"/>
  <c r="G481" i="1"/>
  <c r="X481" i="1"/>
  <c r="AN481" i="1"/>
  <c r="W481" i="1"/>
  <c r="AK481" i="1"/>
  <c r="I481" i="1"/>
  <c r="Z481" i="1"/>
  <c r="AP481" i="1"/>
  <c r="H481" i="1"/>
  <c r="Y481" i="1"/>
  <c r="AM481" i="1"/>
  <c r="L481" i="1"/>
  <c r="AB481" i="1"/>
  <c r="AR481" i="1"/>
  <c r="K481" i="1"/>
  <c r="AA481" i="1"/>
  <c r="AO481" i="1"/>
  <c r="N481" i="1"/>
  <c r="AD481" i="1"/>
  <c r="AT481" i="1"/>
  <c r="O481" i="1"/>
  <c r="AS481" i="1"/>
  <c r="R481" i="1"/>
  <c r="AH481" i="1"/>
  <c r="F484" i="1"/>
  <c r="Q481" i="1"/>
  <c r="AE481" i="1"/>
  <c r="AU481" i="1"/>
  <c r="T481" i="1"/>
  <c r="AJ481" i="1"/>
  <c r="W93" i="1"/>
  <c r="S93" i="1"/>
  <c r="AR93" i="1"/>
  <c r="I93" i="1"/>
  <c r="AL93" i="1"/>
  <c r="AE93" i="1"/>
  <c r="AQ93" i="1"/>
  <c r="AG93" i="1"/>
  <c r="L93" i="1"/>
  <c r="AT93" i="1"/>
  <c r="J93" i="1"/>
  <c r="AI93" i="1"/>
  <c r="AK93" i="1"/>
  <c r="N93" i="1"/>
  <c r="AB93" i="1"/>
  <c r="H93" i="1"/>
  <c r="AP93" i="1"/>
  <c r="AS93" i="1"/>
  <c r="P93" i="1"/>
  <c r="U93" i="1"/>
  <c r="K93" i="1"/>
  <c r="X93" i="1"/>
  <c r="Z93" i="1"/>
  <c r="R93" i="1"/>
  <c r="AC93" i="1"/>
  <c r="M93" i="1"/>
  <c r="AF93" i="1"/>
  <c r="AH93" i="1"/>
  <c r="T93" i="1"/>
  <c r="AN93" i="1"/>
  <c r="V93" i="1"/>
  <c r="O93" i="1"/>
  <c r="Y93" i="1"/>
  <c r="AA93" i="1"/>
  <c r="AM93" i="1"/>
  <c r="AV93" i="1"/>
  <c r="AD93" i="1"/>
  <c r="Q93" i="1"/>
  <c r="AJ93" i="1"/>
  <c r="G93" i="1"/>
  <c r="AU93" i="1"/>
  <c r="AO93" i="1"/>
  <c r="Z572" i="1"/>
  <c r="AM572" i="1"/>
  <c r="I572" i="1"/>
  <c r="AN572" i="1"/>
  <c r="P572" i="1"/>
  <c r="AG572" i="1"/>
  <c r="AQ572" i="1"/>
  <c r="AH572" i="1"/>
  <c r="AR572" i="1"/>
  <c r="AC572" i="1"/>
  <c r="AL572" i="1"/>
  <c r="AU572" i="1"/>
  <c r="H572" i="1"/>
  <c r="AV572" i="1"/>
  <c r="V572" i="1"/>
  <c r="AP572" i="1"/>
  <c r="Y572" i="1"/>
  <c r="N572" i="1"/>
  <c r="X572" i="1"/>
  <c r="AF572" i="1"/>
  <c r="AT572" i="1"/>
  <c r="R572" i="1"/>
  <c r="W572" i="1"/>
  <c r="AE572" i="1"/>
  <c r="M572" i="1"/>
  <c r="T572" i="1"/>
  <c r="AA572" i="1"/>
  <c r="O572" i="1"/>
  <c r="AD572" i="1"/>
  <c r="AO572" i="1"/>
  <c r="S572" i="1"/>
  <c r="G572" i="1"/>
  <c r="AI572" i="1"/>
  <c r="L572" i="1"/>
  <c r="AJ572" i="1"/>
  <c r="AS572" i="1"/>
  <c r="W570" i="1"/>
  <c r="AE570" i="1"/>
  <c r="M570" i="1"/>
  <c r="AL570" i="1"/>
  <c r="AU570" i="1"/>
  <c r="AN570" i="1"/>
  <c r="P570" i="1"/>
  <c r="T570" i="1"/>
  <c r="AA570" i="1"/>
  <c r="O570" i="1"/>
  <c r="F573" i="1"/>
  <c r="AP562" i="1"/>
  <c r="AA350" i="1"/>
  <c r="AS350" i="1"/>
  <c r="T350" i="1"/>
  <c r="AG350" i="1"/>
  <c r="Y350" i="1"/>
  <c r="AD350" i="1"/>
  <c r="AU350" i="1"/>
  <c r="K350" i="1"/>
  <c r="AO350" i="1"/>
  <c r="S350" i="1"/>
  <c r="AE350" i="1"/>
  <c r="AI350" i="1"/>
  <c r="H350" i="1"/>
  <c r="AP350" i="1"/>
  <c r="I350" i="1"/>
  <c r="AH350" i="1"/>
  <c r="W350" i="1"/>
  <c r="Q350" i="1"/>
  <c r="AR350" i="1"/>
  <c r="N350" i="1"/>
  <c r="M350" i="1"/>
  <c r="AJ350" i="1"/>
  <c r="O350" i="1"/>
  <c r="X350" i="1"/>
  <c r="AT350" i="1"/>
  <c r="R350" i="1"/>
  <c r="U350" i="1"/>
  <c r="AL350" i="1"/>
  <c r="J350" i="1"/>
  <c r="AB350" i="1"/>
  <c r="AV350" i="1"/>
  <c r="V350" i="1"/>
  <c r="AN350" i="1"/>
  <c r="L350" i="1"/>
  <c r="AC350" i="1"/>
  <c r="AM350" i="1"/>
  <c r="G350" i="1"/>
  <c r="Z350" i="1"/>
  <c r="AQ350" i="1"/>
  <c r="P350" i="1"/>
  <c r="AF350" i="1"/>
  <c r="AK350" i="1"/>
  <c r="AE778" i="1"/>
  <c r="AR778" i="1"/>
  <c r="AD778" i="1"/>
  <c r="H778" i="1"/>
  <c r="R778" i="1"/>
  <c r="AB778" i="1"/>
  <c r="AS778" i="1"/>
  <c r="J778" i="1"/>
  <c r="X778" i="1"/>
  <c r="V778" i="1"/>
  <c r="AL778" i="1"/>
  <c r="AT778" i="1"/>
  <c r="AK778" i="1"/>
  <c r="S778" i="1"/>
  <c r="G778" i="1"/>
  <c r="AM778" i="1"/>
  <c r="AU778" i="1"/>
  <c r="L778" i="1"/>
  <c r="W778" i="1"/>
  <c r="K778" i="1"/>
  <c r="AN778" i="1"/>
  <c r="AV778" i="1"/>
  <c r="N778" i="1"/>
  <c r="AI778" i="1"/>
  <c r="Q778" i="1"/>
  <c r="Z778" i="1"/>
  <c r="AO778" i="1"/>
  <c r="AF778" i="1"/>
  <c r="F782" i="1"/>
  <c r="AH778" i="1"/>
  <c r="AP778" i="1"/>
  <c r="AG778" i="1"/>
  <c r="T778" i="1"/>
  <c r="M778" i="1"/>
  <c r="Y778" i="1"/>
  <c r="AC778" i="1"/>
  <c r="AQ778" i="1"/>
  <c r="AA778" i="1"/>
  <c r="AJ778" i="1"/>
  <c r="O778" i="1"/>
  <c r="Z364" i="1"/>
  <c r="K364" i="1"/>
  <c r="AV364" i="1"/>
  <c r="AK364" i="1"/>
  <c r="Y364" i="1"/>
  <c r="AD364" i="1"/>
  <c r="Q364" i="1"/>
  <c r="M364" i="1"/>
  <c r="AM364" i="1"/>
  <c r="AC364" i="1"/>
  <c r="AH364" i="1"/>
  <c r="S364" i="1"/>
  <c r="O364" i="1"/>
  <c r="AQ364" i="1"/>
  <c r="AG364" i="1"/>
  <c r="AJ364" i="1"/>
  <c r="X364" i="1"/>
  <c r="U364" i="1"/>
  <c r="AU364" i="1"/>
  <c r="AP364" i="1"/>
  <c r="AL364" i="1"/>
  <c r="AB364" i="1"/>
  <c r="W364" i="1"/>
  <c r="I364" i="1"/>
  <c r="AT364" i="1"/>
  <c r="N364" i="1"/>
  <c r="AN364" i="1"/>
  <c r="AF364" i="1"/>
  <c r="AA364" i="1"/>
  <c r="L364" i="1"/>
  <c r="P364" i="1"/>
  <c r="AS364" i="1"/>
  <c r="AO364" i="1"/>
  <c r="AE364" i="1"/>
  <c r="R364" i="1"/>
  <c r="V364" i="1"/>
  <c r="H364" i="1"/>
  <c r="AR364" i="1"/>
  <c r="AI364" i="1"/>
  <c r="T364" i="1"/>
  <c r="T329" i="1"/>
  <c r="AJ347" i="1"/>
  <c r="U347" i="1"/>
  <c r="AV347" i="1"/>
  <c r="AG347" i="1"/>
  <c r="O347" i="1"/>
  <c r="AJ404" i="1"/>
  <c r="AB404" i="1"/>
  <c r="S469" i="1"/>
  <c r="AG329" i="1"/>
  <c r="AH347" i="1"/>
  <c r="T347" i="1"/>
  <c r="AT347" i="1"/>
  <c r="AF347" i="1"/>
  <c r="N347" i="1"/>
  <c r="AI404" i="1"/>
  <c r="P562" i="1"/>
  <c r="AU347" i="1"/>
  <c r="AD347" i="1"/>
  <c r="R347" i="1"/>
  <c r="AP347" i="1"/>
  <c r="AB347" i="1"/>
  <c r="AD404" i="1"/>
  <c r="AS347" i="1"/>
  <c r="AA347" i="1"/>
  <c r="M347" i="1"/>
  <c r="AO347" i="1"/>
  <c r="X347" i="1"/>
  <c r="AU404" i="1"/>
  <c r="AT404" i="1"/>
  <c r="AQ347" i="1"/>
  <c r="Z347" i="1"/>
  <c r="L347" i="1"/>
  <c r="AM347" i="1"/>
  <c r="W347" i="1"/>
  <c r="AS404" i="1"/>
  <c r="AP404" i="1"/>
  <c r="AB235" i="1"/>
  <c r="AN347" i="1"/>
  <c r="Y347" i="1"/>
  <c r="K347" i="1"/>
  <c r="AK347" i="1"/>
  <c r="Q347" i="1"/>
  <c r="AQ404" i="1"/>
  <c r="AO404" i="1"/>
  <c r="AL347" i="1"/>
  <c r="V347" i="1"/>
  <c r="I347" i="1"/>
  <c r="AI347" i="1"/>
  <c r="AL404" i="1"/>
  <c r="AF404" i="1"/>
  <c r="AV254" i="1"/>
  <c r="AA254" i="1"/>
  <c r="AB254" i="1"/>
  <c r="R254" i="1"/>
  <c r="M254" i="1"/>
  <c r="AQ254" i="1"/>
  <c r="P254" i="1"/>
  <c r="AE254" i="1"/>
  <c r="AF254" i="1"/>
  <c r="N254" i="1"/>
  <c r="G254" i="1"/>
  <c r="AU254" i="1"/>
  <c r="AG254" i="1"/>
  <c r="AJ254" i="1"/>
  <c r="L254" i="1"/>
  <c r="W254" i="1"/>
  <c r="Y254" i="1"/>
  <c r="I254" i="1"/>
  <c r="K254" i="1"/>
  <c r="AL254" i="1"/>
  <c r="O254" i="1"/>
  <c r="AD254" i="1"/>
  <c r="AH254" i="1"/>
  <c r="H254" i="1"/>
  <c r="AN254" i="1"/>
  <c r="AK254" i="1"/>
  <c r="T254" i="1"/>
  <c r="Q254" i="1"/>
  <c r="AP254" i="1"/>
  <c r="AO254" i="1"/>
  <c r="Z254" i="1"/>
  <c r="S254" i="1"/>
  <c r="U254" i="1"/>
  <c r="AR254" i="1"/>
  <c r="AS254" i="1"/>
  <c r="AI254" i="1"/>
  <c r="J254" i="1"/>
  <c r="X254" i="1"/>
  <c r="AT254" i="1"/>
  <c r="AC254" i="1"/>
  <c r="V254" i="1"/>
  <c r="AM254" i="1"/>
  <c r="AU807" i="1"/>
  <c r="U807" i="1"/>
  <c r="O807" i="1"/>
  <c r="L807" i="1"/>
  <c r="AE807" i="1"/>
  <c r="AB807" i="1"/>
  <c r="AV807" i="1"/>
  <c r="AR807" i="1"/>
  <c r="N807" i="1"/>
  <c r="S807" i="1"/>
  <c r="AD807" i="1"/>
  <c r="AI807" i="1"/>
  <c r="AK568" i="1"/>
  <c r="O568" i="1"/>
  <c r="J568" i="1"/>
  <c r="AE568" i="1"/>
  <c r="AB568" i="1"/>
  <c r="AN568" i="1"/>
  <c r="V568" i="1"/>
  <c r="G568" i="1"/>
  <c r="S568" i="1"/>
  <c r="P568" i="1"/>
  <c r="X568" i="1"/>
  <c r="N568" i="1"/>
  <c r="K568" i="1"/>
  <c r="L568" i="1"/>
  <c r="R568" i="1"/>
  <c r="AT568" i="1"/>
  <c r="AS568" i="1"/>
  <c r="AQ568" i="1"/>
  <c r="AA568" i="1"/>
  <c r="AJ568" i="1"/>
  <c r="AR568" i="1"/>
  <c r="AL568" i="1"/>
  <c r="AF568" i="1"/>
  <c r="AP568" i="1"/>
  <c r="AC568" i="1"/>
  <c r="AI568" i="1"/>
  <c r="AH568" i="1"/>
  <c r="AM568" i="1"/>
  <c r="T568" i="1"/>
  <c r="Z568" i="1"/>
  <c r="AF431" i="1"/>
  <c r="Z431" i="1"/>
  <c r="AJ431" i="1"/>
  <c r="AM431" i="1"/>
  <c r="O431" i="1"/>
  <c r="AD431" i="1"/>
  <c r="P431" i="1"/>
  <c r="K431" i="1"/>
  <c r="U431" i="1"/>
  <c r="AO431" i="1"/>
  <c r="T431" i="1"/>
  <c r="N431" i="1"/>
  <c r="Y431" i="1"/>
  <c r="AB431" i="1"/>
  <c r="V431" i="1"/>
  <c r="AE431" i="1"/>
  <c r="AV431" i="1"/>
  <c r="V317" i="1"/>
  <c r="AT317" i="1"/>
  <c r="O317" i="1"/>
  <c r="AU317" i="1"/>
  <c r="AA317" i="1"/>
  <c r="W317" i="1"/>
  <c r="AV317" i="1"/>
  <c r="S317" i="1"/>
  <c r="AH317" i="1"/>
  <c r="Z317" i="1"/>
  <c r="AI317" i="1"/>
  <c r="AL317" i="1"/>
  <c r="I317" i="1"/>
  <c r="AG317" i="1"/>
  <c r="T317" i="1"/>
  <c r="AK317" i="1"/>
  <c r="AJ317" i="1"/>
  <c r="R317" i="1"/>
  <c r="AF317" i="1"/>
  <c r="H317" i="1"/>
  <c r="AM317" i="1"/>
  <c r="X317" i="1"/>
  <c r="Y317" i="1"/>
  <c r="AE317" i="1"/>
  <c r="M317" i="1"/>
  <c r="AO317" i="1"/>
  <c r="P317" i="1"/>
  <c r="AN317" i="1"/>
  <c r="AD317" i="1"/>
  <c r="Q317" i="1"/>
  <c r="L317" i="1"/>
  <c r="AP317" i="1"/>
  <c r="J317" i="1"/>
  <c r="AQ317" i="1"/>
  <c r="AC317" i="1"/>
  <c r="U317" i="1"/>
  <c r="N317" i="1"/>
  <c r="AR317" i="1"/>
  <c r="K317" i="1"/>
  <c r="AS317" i="1"/>
  <c r="AB317" i="1"/>
  <c r="AD41" i="1"/>
  <c r="U41" i="1"/>
  <c r="H41" i="1"/>
  <c r="AN41" i="1"/>
  <c r="AE41" i="1"/>
  <c r="AH41" i="1"/>
  <c r="Y41" i="1"/>
  <c r="L41" i="1"/>
  <c r="AR41" i="1"/>
  <c r="AI41" i="1"/>
  <c r="J41" i="1"/>
  <c r="AP41" i="1"/>
  <c r="AG41" i="1"/>
  <c r="N41" i="1"/>
  <c r="AT41" i="1"/>
  <c r="AK41" i="1"/>
  <c r="X41" i="1"/>
  <c r="O41" i="1"/>
  <c r="AU41" i="1"/>
  <c r="R41" i="1"/>
  <c r="I41" i="1"/>
  <c r="AO41" i="1"/>
  <c r="AB41" i="1"/>
  <c r="S41" i="1"/>
  <c r="Z41" i="1"/>
  <c r="Q41" i="1"/>
  <c r="F42" i="1"/>
  <c r="AJ41" i="1"/>
  <c r="AA41" i="1"/>
  <c r="AJ457" i="1"/>
  <c r="AU457" i="1"/>
  <c r="AV457" i="1"/>
  <c r="F131" i="1"/>
  <c r="R738" i="1"/>
  <c r="Z738" i="1"/>
  <c r="AB738" i="1"/>
  <c r="AF738" i="1"/>
  <c r="AO738" i="1"/>
  <c r="AP738" i="1"/>
  <c r="AE738" i="1"/>
  <c r="AR738" i="1"/>
  <c r="AG738" i="1"/>
  <c r="AJ738" i="1"/>
  <c r="AM87" i="1"/>
  <c r="Q87" i="1"/>
  <c r="P87" i="1"/>
  <c r="AB87" i="1"/>
  <c r="AJ87" i="1"/>
  <c r="AS87" i="1"/>
  <c r="AG87" i="1"/>
  <c r="V87" i="1"/>
  <c r="AH87" i="1"/>
  <c r="AL87" i="1"/>
  <c r="AN87" i="1"/>
  <c r="O87" i="1"/>
  <c r="W87" i="1"/>
  <c r="L87" i="1"/>
  <c r="AC87" i="1"/>
  <c r="AK87" i="1"/>
  <c r="AP87" i="1"/>
  <c r="H87" i="1"/>
  <c r="AA87" i="1"/>
  <c r="G87" i="1"/>
  <c r="AD87" i="1"/>
  <c r="AF87" i="1"/>
  <c r="AO87" i="1"/>
  <c r="Z87" i="1"/>
  <c r="T87" i="1"/>
  <c r="X87" i="1"/>
  <c r="U87" i="1"/>
  <c r="AV87" i="1"/>
  <c r="Y87" i="1"/>
  <c r="R87" i="1"/>
  <c r="AR87" i="1"/>
  <c r="Q380" i="1"/>
  <c r="AK380" i="1"/>
  <c r="K380" i="1"/>
  <c r="Y380" i="1"/>
  <c r="AN380" i="1"/>
  <c r="W380" i="1"/>
  <c r="AM380" i="1"/>
  <c r="L380" i="1"/>
  <c r="Z380" i="1"/>
  <c r="AQ380" i="1"/>
  <c r="X380" i="1"/>
  <c r="AO380" i="1"/>
  <c r="M380" i="1"/>
  <c r="AA380" i="1"/>
  <c r="AS380" i="1"/>
  <c r="F381" i="1"/>
  <c r="F386" i="1" s="1"/>
  <c r="AB380" i="1"/>
  <c r="AP380" i="1"/>
  <c r="R380" i="1"/>
  <c r="AD380" i="1"/>
  <c r="AU380" i="1"/>
  <c r="H380" i="1"/>
  <c r="AC380" i="1"/>
  <c r="AR380" i="1"/>
  <c r="S380" i="1"/>
  <c r="AE380" i="1"/>
  <c r="N380" i="1"/>
  <c r="AF380" i="1"/>
  <c r="AT380" i="1"/>
  <c r="T380" i="1"/>
  <c r="AH380" i="1"/>
  <c r="O380" i="1"/>
  <c r="AG380" i="1"/>
  <c r="AV380" i="1"/>
  <c r="U380" i="1"/>
  <c r="AJ380" i="1"/>
  <c r="P380" i="1"/>
  <c r="AI380" i="1"/>
  <c r="I380" i="1"/>
  <c r="V380" i="1"/>
  <c r="AL380" i="1"/>
  <c r="J491" i="1"/>
  <c r="W491" i="1"/>
  <c r="AM491" i="1"/>
  <c r="N491" i="1"/>
  <c r="AD491" i="1"/>
  <c r="AT491" i="1"/>
  <c r="H491" i="1"/>
  <c r="Y491" i="1"/>
  <c r="AO491" i="1"/>
  <c r="P491" i="1"/>
  <c r="AF491" i="1"/>
  <c r="AV491" i="1"/>
  <c r="M491" i="1"/>
  <c r="AC491" i="1"/>
  <c r="AS491" i="1"/>
  <c r="T491" i="1"/>
  <c r="AJ491" i="1"/>
  <c r="O491" i="1"/>
  <c r="AE491" i="1"/>
  <c r="AU491" i="1"/>
  <c r="V491" i="1"/>
  <c r="AL491" i="1"/>
  <c r="Q491" i="1"/>
  <c r="AG491" i="1"/>
  <c r="G491" i="1"/>
  <c r="X491" i="1"/>
  <c r="AN491" i="1"/>
  <c r="S491" i="1"/>
  <c r="AI491" i="1"/>
  <c r="I491" i="1"/>
  <c r="Z491" i="1"/>
  <c r="AP491" i="1"/>
  <c r="U491" i="1"/>
  <c r="AK491" i="1"/>
  <c r="L491" i="1"/>
  <c r="AB491" i="1"/>
  <c r="AR491" i="1"/>
  <c r="AH472" i="1"/>
  <c r="Y472" i="1"/>
  <c r="AI472" i="1"/>
  <c r="AJ472" i="1"/>
  <c r="AK472" i="1"/>
  <c r="AM472" i="1"/>
  <c r="AL472" i="1"/>
  <c r="AA472" i="1"/>
  <c r="AN472" i="1"/>
  <c r="AE472" i="1"/>
  <c r="AO472" i="1"/>
  <c r="AP472" i="1"/>
  <c r="AQ472" i="1"/>
  <c r="AR472" i="1"/>
  <c r="AC472" i="1"/>
  <c r="AS472" i="1"/>
  <c r="AT472" i="1"/>
  <c r="AG472" i="1"/>
  <c r="AU472" i="1"/>
  <c r="AV472" i="1"/>
  <c r="T344" i="1"/>
  <c r="S344" i="1"/>
  <c r="AO344" i="1"/>
  <c r="P344" i="1"/>
  <c r="AH344" i="1"/>
  <c r="AS344" i="1"/>
  <c r="Q564" i="1"/>
  <c r="AJ564" i="1"/>
  <c r="AA564" i="1"/>
  <c r="L564" i="1"/>
  <c r="AB564" i="1"/>
  <c r="AR564" i="1"/>
  <c r="J564" i="1"/>
  <c r="N564" i="1"/>
  <c r="H564" i="1"/>
  <c r="Z564" i="1"/>
  <c r="AO564" i="1"/>
  <c r="AM564" i="1"/>
  <c r="K564" i="1"/>
  <c r="O564" i="1"/>
  <c r="R564" i="1"/>
  <c r="V564" i="1"/>
  <c r="AD564" i="1"/>
  <c r="AK564" i="1"/>
  <c r="AE564" i="1"/>
  <c r="X564" i="1"/>
  <c r="AN564" i="1"/>
  <c r="K765" i="1"/>
  <c r="AQ765" i="1"/>
  <c r="AS765" i="1"/>
  <c r="AA765" i="1"/>
  <c r="AV765" i="1"/>
  <c r="W765" i="1"/>
  <c r="O765" i="1"/>
  <c r="Y765" i="1"/>
  <c r="AM765" i="1"/>
  <c r="AG765" i="1"/>
  <c r="AC765" i="1"/>
  <c r="I765" i="1"/>
  <c r="Q51" i="1"/>
  <c r="AN51" i="1"/>
  <c r="Y51" i="1"/>
  <c r="AV51" i="1"/>
  <c r="L51" i="1"/>
  <c r="AG51" i="1"/>
  <c r="M51" i="1"/>
  <c r="T51" i="1"/>
  <c r="AO51" i="1"/>
  <c r="U51" i="1"/>
  <c r="AB51" i="1"/>
  <c r="H51" i="1"/>
  <c r="AC51" i="1"/>
  <c r="AJ51" i="1"/>
  <c r="P51" i="1"/>
  <c r="AK51" i="1"/>
  <c r="AR51" i="1"/>
  <c r="X51" i="1"/>
  <c r="AS51" i="1"/>
  <c r="I51" i="1"/>
  <c r="AF51" i="1"/>
  <c r="Y351" i="1"/>
  <c r="W351" i="1"/>
  <c r="AK351" i="1"/>
  <c r="AC351" i="1"/>
  <c r="Z351" i="1"/>
  <c r="AL351" i="1"/>
  <c r="AG351" i="1"/>
  <c r="AA351" i="1"/>
  <c r="AM351" i="1"/>
  <c r="AP351" i="1"/>
  <c r="AD351" i="1"/>
  <c r="AN351" i="1"/>
  <c r="I351" i="1"/>
  <c r="AT351" i="1"/>
  <c r="AE351" i="1"/>
  <c r="AQ351" i="1"/>
  <c r="L351" i="1"/>
  <c r="M351" i="1"/>
  <c r="AH351" i="1"/>
  <c r="AS351" i="1"/>
  <c r="R351" i="1"/>
  <c r="O351" i="1"/>
  <c r="AI351" i="1"/>
  <c r="AU351" i="1"/>
  <c r="T351" i="1"/>
  <c r="U351" i="1"/>
  <c r="AJ351" i="1"/>
  <c r="AQ87" i="1"/>
  <c r="J87" i="1"/>
  <c r="Y564" i="1"/>
  <c r="G765" i="1"/>
  <c r="AD568" i="1"/>
  <c r="AI564" i="1"/>
  <c r="M765" i="1"/>
  <c r="AT87" i="1"/>
  <c r="AO568" i="1"/>
  <c r="T70" i="1"/>
  <c r="N86" i="1"/>
  <c r="N565" i="1"/>
  <c r="R567" i="1"/>
  <c r="R88" i="1"/>
  <c r="Q75" i="1"/>
  <c r="Q765" i="1"/>
  <c r="Y89" i="1"/>
  <c r="Y469" i="1"/>
  <c r="Y141" i="1"/>
  <c r="Y769" i="1"/>
  <c r="Y568" i="1"/>
  <c r="W273" i="1"/>
  <c r="T273" i="1"/>
  <c r="M769" i="1"/>
  <c r="M141" i="1"/>
  <c r="M89" i="1"/>
  <c r="AV469" i="1"/>
  <c r="AV89" i="1"/>
  <c r="AV568" i="1"/>
  <c r="AV141" i="1"/>
  <c r="I515" i="1"/>
  <c r="I241" i="1"/>
  <c r="T489" i="1"/>
  <c r="AR562" i="1"/>
  <c r="L562" i="1"/>
  <c r="AJ562" i="1"/>
  <c r="S562" i="1"/>
  <c r="N562" i="1"/>
  <c r="AN562" i="1"/>
  <c r="H141" i="1"/>
  <c r="H89" i="1"/>
  <c r="H568" i="1"/>
  <c r="L469" i="1"/>
  <c r="L141" i="1"/>
  <c r="L769" i="1"/>
  <c r="L89" i="1"/>
  <c r="AK75" i="1"/>
  <c r="AK765" i="1"/>
  <c r="AO489" i="1"/>
  <c r="H489" i="1"/>
  <c r="H933" i="1" s="1"/>
  <c r="AH489" i="1"/>
  <c r="R489" i="1"/>
  <c r="F490" i="1"/>
  <c r="F493" i="1" s="1"/>
  <c r="AM489" i="1"/>
  <c r="AM933" i="1" s="1"/>
  <c r="AC489" i="1"/>
  <c r="AC933" i="1" s="1"/>
  <c r="S489" i="1"/>
  <c r="AV489" i="1"/>
  <c r="AV933" i="1" s="1"/>
  <c r="AF489" i="1"/>
  <c r="AF933" i="1" s="1"/>
  <c r="P489" i="1"/>
  <c r="P933" i="1" s="1"/>
  <c r="J489" i="1"/>
  <c r="Q489" i="1"/>
  <c r="AT489" i="1"/>
  <c r="AT933" i="1" s="1"/>
  <c r="AD489" i="1"/>
  <c r="AD933" i="1" s="1"/>
  <c r="N489" i="1"/>
  <c r="N933" i="1" s="1"/>
  <c r="AU489" i="1"/>
  <c r="AU933" i="1" s="1"/>
  <c r="AK489" i="1"/>
  <c r="AA489" i="1"/>
  <c r="AA935" i="1" s="1"/>
  <c r="O489" i="1"/>
  <c r="O933" i="1" s="1"/>
  <c r="AR489" i="1"/>
  <c r="AB489" i="1"/>
  <c r="L489" i="1"/>
  <c r="Y489" i="1"/>
  <c r="AP489" i="1"/>
  <c r="Z489" i="1"/>
  <c r="I489" i="1"/>
  <c r="AS489" i="1"/>
  <c r="AI489" i="1"/>
  <c r="W489" i="1"/>
  <c r="M489" i="1"/>
  <c r="AN489" i="1"/>
  <c r="AN933" i="1" s="1"/>
  <c r="X489" i="1"/>
  <c r="X933" i="1" s="1"/>
  <c r="G489" i="1"/>
  <c r="AG489" i="1"/>
  <c r="AL489" i="1"/>
  <c r="AL933" i="1" s="1"/>
  <c r="V489" i="1"/>
  <c r="V933" i="1" s="1"/>
  <c r="S87" i="1"/>
  <c r="S769" i="1"/>
  <c r="S141" i="1"/>
  <c r="S89" i="1"/>
  <c r="AE281" i="1"/>
  <c r="AE137" i="1"/>
  <c r="AO139" i="1"/>
  <c r="AO566" i="1"/>
  <c r="S765" i="1"/>
  <c r="S465" i="1"/>
  <c r="S75" i="1"/>
  <c r="AE465" i="1"/>
  <c r="AE765" i="1"/>
  <c r="AE75" i="1"/>
  <c r="AR766" i="1"/>
  <c r="AR754" i="1"/>
  <c r="AR453" i="1"/>
  <c r="U489" i="1"/>
  <c r="U933" i="1" s="1"/>
  <c r="AG140" i="1"/>
  <c r="AN141" i="1"/>
  <c r="AN469" i="1"/>
  <c r="AN769" i="1"/>
  <c r="AR469" i="1"/>
  <c r="AR769" i="1"/>
  <c r="AE489" i="1"/>
  <c r="AI565" i="1"/>
  <c r="AQ565" i="1"/>
  <c r="AA565" i="1"/>
  <c r="K565" i="1"/>
  <c r="S565" i="1"/>
  <c r="AM565" i="1"/>
  <c r="AC565" i="1"/>
  <c r="O565" i="1"/>
  <c r="AV565" i="1"/>
  <c r="I87" i="1"/>
  <c r="AQ489" i="1"/>
  <c r="AI765" i="1"/>
  <c r="AI137" i="1"/>
  <c r="O141" i="1"/>
  <c r="AI87" i="1"/>
  <c r="AO141" i="1"/>
  <c r="W912" i="1"/>
  <c r="AL912" i="1"/>
  <c r="U325" i="1"/>
  <c r="AC325" i="1"/>
  <c r="AS325" i="1"/>
  <c r="K325" i="1"/>
  <c r="AR325" i="1"/>
  <c r="N325" i="1"/>
  <c r="AQ344" i="1"/>
  <c r="AE344" i="1"/>
  <c r="O344" i="1"/>
  <c r="AG344" i="1"/>
  <c r="R344" i="1"/>
  <c r="AK404" i="1"/>
  <c r="AR404" i="1"/>
  <c r="U236" i="1"/>
  <c r="AU236" i="1"/>
  <c r="N503" i="1"/>
  <c r="AX831" i="1"/>
  <c r="AO85" i="1"/>
  <c r="AE912" i="1"/>
  <c r="AH141" i="1"/>
  <c r="Q325" i="1"/>
  <c r="AD325" i="1"/>
  <c r="AQ325" i="1"/>
  <c r="J325" i="1"/>
  <c r="AP325" i="1"/>
  <c r="L325" i="1"/>
  <c r="AN344" i="1"/>
  <c r="AD344" i="1"/>
  <c r="N344" i="1"/>
  <c r="AF344" i="1"/>
  <c r="Q344" i="1"/>
  <c r="Y236" i="1"/>
  <c r="AM236" i="1"/>
  <c r="AC503" i="1"/>
  <c r="AH900" i="1"/>
  <c r="AA900" i="1"/>
  <c r="Q900" i="1"/>
  <c r="S900" i="1"/>
  <c r="AU908" i="1"/>
  <c r="AD908" i="1"/>
  <c r="M325" i="1"/>
  <c r="AE325" i="1"/>
  <c r="AN325" i="1"/>
  <c r="P325" i="1"/>
  <c r="AO325" i="1"/>
  <c r="AM344" i="1"/>
  <c r="AA344" i="1"/>
  <c r="M344" i="1"/>
  <c r="AC344" i="1"/>
  <c r="L344" i="1"/>
  <c r="AS236" i="1"/>
  <c r="Z236" i="1"/>
  <c r="H80" i="1"/>
  <c r="W769" i="1"/>
  <c r="AH453" i="1"/>
  <c r="U912" i="1"/>
  <c r="V912" i="1"/>
  <c r="V567" i="1" s="1"/>
  <c r="H325" i="1"/>
  <c r="AF325" i="1"/>
  <c r="Y325" i="1"/>
  <c r="X325" i="1"/>
  <c r="AM325" i="1"/>
  <c r="AL344" i="1"/>
  <c r="Z344" i="1"/>
  <c r="AV344" i="1"/>
  <c r="AB344" i="1"/>
  <c r="K344" i="1"/>
  <c r="AH236" i="1"/>
  <c r="AK236" i="1"/>
  <c r="AF236" i="1"/>
  <c r="I900" i="1"/>
  <c r="AT908" i="1"/>
  <c r="W469" i="1"/>
  <c r="T325" i="1"/>
  <c r="AG325" i="1"/>
  <c r="R325" i="1"/>
  <c r="AJ325" i="1"/>
  <c r="AK325" i="1"/>
  <c r="AK344" i="1"/>
  <c r="W344" i="1"/>
  <c r="AT344" i="1"/>
  <c r="Y344" i="1"/>
  <c r="I344" i="1"/>
  <c r="K236" i="1"/>
  <c r="W236" i="1"/>
  <c r="AT236" i="1"/>
  <c r="O469" i="1"/>
  <c r="O912" i="1"/>
  <c r="AV912" i="1"/>
  <c r="Z325" i="1"/>
  <c r="AH325" i="1"/>
  <c r="I325" i="1"/>
  <c r="AL325" i="1"/>
  <c r="AI325" i="1"/>
  <c r="AJ344" i="1"/>
  <c r="V344" i="1"/>
  <c r="AR344" i="1"/>
  <c r="X344" i="1"/>
  <c r="H344" i="1"/>
  <c r="AN404" i="1"/>
  <c r="Z404" i="1"/>
  <c r="V236" i="1"/>
  <c r="J236" i="1"/>
  <c r="AL236" i="1"/>
  <c r="R503" i="1"/>
  <c r="H835" i="1"/>
  <c r="H292" i="1" s="1"/>
  <c r="AA325" i="1"/>
  <c r="F327" i="1"/>
  <c r="S325" i="1"/>
  <c r="AV325" i="1"/>
  <c r="AU344" i="1"/>
  <c r="AI344" i="1"/>
  <c r="U344" i="1"/>
  <c r="AP344" i="1"/>
  <c r="AM404" i="1"/>
  <c r="AR236" i="1"/>
  <c r="L236" i="1"/>
  <c r="AE900" i="1"/>
  <c r="Q465" i="1"/>
  <c r="AX448" i="1"/>
  <c r="AX780" i="1"/>
  <c r="H88" i="1"/>
  <c r="H140" i="1"/>
  <c r="J453" i="1"/>
  <c r="P88" i="1"/>
  <c r="AQ465" i="1"/>
  <c r="AV564" i="1"/>
  <c r="M469" i="1"/>
  <c r="M568" i="1"/>
  <c r="K614" i="1"/>
  <c r="I614" i="1"/>
  <c r="P614" i="1"/>
  <c r="S614" i="1"/>
  <c r="Y614" i="1"/>
  <c r="R614" i="1"/>
  <c r="AC614" i="1"/>
  <c r="V614" i="1"/>
  <c r="O614" i="1"/>
  <c r="AB614" i="1"/>
  <c r="L614" i="1"/>
  <c r="AH614" i="1"/>
  <c r="AD225" i="1"/>
  <c r="AU894" i="1"/>
  <c r="AJ894" i="1"/>
  <c r="H894" i="1"/>
  <c r="H225" i="1" s="1"/>
  <c r="AS894" i="1"/>
  <c r="AC894" i="1"/>
  <c r="M894" i="1"/>
  <c r="AB894" i="1"/>
  <c r="AM894" i="1"/>
  <c r="W894" i="1"/>
  <c r="G894" i="1"/>
  <c r="R894" i="1"/>
  <c r="AG894" i="1"/>
  <c r="Q894" i="1"/>
  <c r="AL894" i="1"/>
  <c r="AQ894" i="1"/>
  <c r="AA894" i="1"/>
  <c r="K894" i="1"/>
  <c r="P894" i="1"/>
  <c r="P70" i="1" s="1"/>
  <c r="Z894" i="1"/>
  <c r="AK894" i="1"/>
  <c r="U894" i="1"/>
  <c r="AR894" i="1"/>
  <c r="AR70" i="1" s="1"/>
  <c r="L894" i="1"/>
  <c r="L70" i="1" s="1"/>
  <c r="AT894" i="1"/>
  <c r="N894" i="1"/>
  <c r="AN894" i="1"/>
  <c r="AV894" i="1"/>
  <c r="AE894" i="1"/>
  <c r="O894" i="1"/>
  <c r="AI894" i="1"/>
  <c r="S894" i="1"/>
  <c r="AF894" i="1"/>
  <c r="AP894" i="1"/>
  <c r="J894" i="1"/>
  <c r="AC281" i="1"/>
  <c r="U281" i="1"/>
  <c r="AO281" i="1"/>
  <c r="AI281" i="1"/>
  <c r="O281" i="1"/>
  <c r="Y281" i="1"/>
  <c r="Q281" i="1"/>
  <c r="AK281" i="1"/>
  <c r="K281" i="1"/>
  <c r="G256" i="1"/>
  <c r="H256" i="1"/>
  <c r="P256" i="1"/>
  <c r="AD256" i="1"/>
  <c r="AE256" i="1"/>
  <c r="L256" i="1"/>
  <c r="U256" i="1"/>
  <c r="T256" i="1"/>
  <c r="AG256" i="1"/>
  <c r="AK256" i="1"/>
  <c r="AL256" i="1"/>
  <c r="O256" i="1"/>
  <c r="AA256" i="1"/>
  <c r="Z256" i="1"/>
  <c r="K256" i="1"/>
  <c r="AO256" i="1"/>
  <c r="AP256" i="1"/>
  <c r="AJ256" i="1"/>
  <c r="AI256" i="1"/>
  <c r="M256" i="1"/>
  <c r="AS256" i="1"/>
  <c r="AT256" i="1"/>
  <c r="AN256" i="1"/>
  <c r="AM256" i="1"/>
  <c r="AH256" i="1"/>
  <c r="Y256" i="1"/>
  <c r="AV256" i="1"/>
  <c r="AR256" i="1"/>
  <c r="AQ256" i="1"/>
  <c r="J256" i="1"/>
  <c r="S256" i="1"/>
  <c r="AC256" i="1"/>
  <c r="R256" i="1"/>
  <c r="AB256" i="1"/>
  <c r="W256" i="1"/>
  <c r="X256" i="1"/>
  <c r="I256" i="1"/>
  <c r="AS769" i="1"/>
  <c r="AV769" i="1"/>
  <c r="AQ769" i="1"/>
  <c r="AK769" i="1"/>
  <c r="AC769" i="1"/>
  <c r="AG769" i="1"/>
  <c r="N87" i="1"/>
  <c r="AB566" i="1"/>
  <c r="N566" i="1"/>
  <c r="AE87" i="1"/>
  <c r="M139" i="1"/>
  <c r="M87" i="1"/>
  <c r="W89" i="1"/>
  <c r="W568" i="1"/>
  <c r="AU912" i="1"/>
  <c r="X912" i="1"/>
  <c r="AN912" i="1"/>
  <c r="Z912" i="1"/>
  <c r="AP912" i="1"/>
  <c r="J912" i="1"/>
  <c r="AR912" i="1"/>
  <c r="AT912" i="1"/>
  <c r="AD912" i="1"/>
  <c r="AD567" i="1" s="1"/>
  <c r="N912" i="1"/>
  <c r="N567" i="1" s="1"/>
  <c r="AS912" i="1"/>
  <c r="AC912" i="1"/>
  <c r="M912" i="1"/>
  <c r="AB912" i="1"/>
  <c r="AB567" i="1" s="1"/>
  <c r="L912" i="1"/>
  <c r="L567" i="1" s="1"/>
  <c r="AI912" i="1"/>
  <c r="S912" i="1"/>
  <c r="AO912" i="1"/>
  <c r="Y912" i="1"/>
  <c r="I912" i="1"/>
  <c r="AH912" i="1"/>
  <c r="AJ912" i="1"/>
  <c r="AJ567" i="1" s="1"/>
  <c r="T912" i="1"/>
  <c r="T567" i="1" s="1"/>
  <c r="AQ912" i="1"/>
  <c r="AA912" i="1"/>
  <c r="K912" i="1"/>
  <c r="S904" i="1"/>
  <c r="AV904" i="1"/>
  <c r="AG904" i="1"/>
  <c r="AN904" i="1"/>
  <c r="K904" i="1"/>
  <c r="K136" i="1" s="1"/>
  <c r="L904" i="1"/>
  <c r="R904" i="1"/>
  <c r="AT904" i="1"/>
  <c r="O904" i="1"/>
  <c r="AI904" i="1"/>
  <c r="U904" i="1"/>
  <c r="AJ904" i="1"/>
  <c r="T904" i="1"/>
  <c r="T136" i="1" s="1"/>
  <c r="M904" i="1"/>
  <c r="AU904" i="1"/>
  <c r="H904" i="1"/>
  <c r="W904" i="1"/>
  <c r="AP904" i="1"/>
  <c r="AB904" i="1"/>
  <c r="AB136" i="1" s="1"/>
  <c r="N904" i="1"/>
  <c r="Y904" i="1"/>
  <c r="AK904" i="1"/>
  <c r="AM904" i="1"/>
  <c r="AA904" i="1"/>
  <c r="AL904" i="1"/>
  <c r="P904" i="1"/>
  <c r="AE904" i="1"/>
  <c r="G904" i="1"/>
  <c r="I904" i="1"/>
  <c r="Z904" i="1"/>
  <c r="AQ904" i="1"/>
  <c r="AI566" i="1"/>
  <c r="AC566" i="1"/>
  <c r="I566" i="1"/>
  <c r="S566" i="1"/>
  <c r="O566" i="1"/>
  <c r="AM566" i="1"/>
  <c r="AA566" i="1"/>
  <c r="AE566" i="1"/>
  <c r="W566" i="1"/>
  <c r="AS396" i="1"/>
  <c r="AT396" i="1"/>
  <c r="AU396" i="1"/>
  <c r="AV396" i="1"/>
  <c r="AC396" i="1"/>
  <c r="AA396" i="1"/>
  <c r="AH396" i="1"/>
  <c r="AG396" i="1"/>
  <c r="AE396" i="1"/>
  <c r="AJ396" i="1"/>
  <c r="AK396" i="1"/>
  <c r="AI396" i="1"/>
  <c r="AL396" i="1"/>
  <c r="AO396" i="1"/>
  <c r="AM396" i="1"/>
  <c r="AQ396" i="1"/>
  <c r="AR396" i="1"/>
  <c r="AT566" i="1"/>
  <c r="Z411" i="1"/>
  <c r="AV411" i="1"/>
  <c r="AQ411" i="1"/>
  <c r="AD411" i="1"/>
  <c r="AB411" i="1"/>
  <c r="AS411" i="1"/>
  <c r="AI411" i="1"/>
  <c r="AF411" i="1"/>
  <c r="AU411" i="1"/>
  <c r="AK411" i="1"/>
  <c r="AH411" i="1"/>
  <c r="AM411" i="1"/>
  <c r="AJ411" i="1"/>
  <c r="AP411" i="1"/>
  <c r="AL411" i="1"/>
  <c r="AT411" i="1"/>
  <c r="AO411" i="1"/>
  <c r="AP329" i="1"/>
  <c r="AE329" i="1"/>
  <c r="K329" i="1"/>
  <c r="AQ329" i="1"/>
  <c r="M329" i="1"/>
  <c r="N329" i="1"/>
  <c r="AR329" i="1"/>
  <c r="AD329" i="1"/>
  <c r="O329" i="1"/>
  <c r="AS329" i="1"/>
  <c r="Q329" i="1"/>
  <c r="V329" i="1"/>
  <c r="AT329" i="1"/>
  <c r="AC329" i="1"/>
  <c r="S329" i="1"/>
  <c r="AU329" i="1"/>
  <c r="U329" i="1"/>
  <c r="W329" i="1"/>
  <c r="AV329" i="1"/>
  <c r="AB329" i="1"/>
  <c r="L329" i="1"/>
  <c r="AL329" i="1"/>
  <c r="AI329" i="1"/>
  <c r="F331" i="1"/>
  <c r="AA329" i="1"/>
  <c r="I329" i="1"/>
  <c r="AJ329" i="1"/>
  <c r="AK329" i="1"/>
  <c r="AH329" i="1"/>
  <c r="Z329" i="1"/>
  <c r="R329" i="1"/>
  <c r="X329" i="1"/>
  <c r="AO329" i="1"/>
  <c r="AF329" i="1"/>
  <c r="J329" i="1"/>
  <c r="AN329" i="1"/>
  <c r="H329" i="1"/>
  <c r="AN453" i="1"/>
  <c r="AN80" i="1"/>
  <c r="U765" i="1"/>
  <c r="U75" i="1"/>
  <c r="AF912" i="1"/>
  <c r="M615" i="1"/>
  <c r="V615" i="1"/>
  <c r="K615" i="1"/>
  <c r="R615" i="1"/>
  <c r="AH615" i="1"/>
  <c r="I615" i="1"/>
  <c r="S615" i="1"/>
  <c r="L615" i="1"/>
  <c r="AC615" i="1"/>
  <c r="O615" i="1"/>
  <c r="P615" i="1"/>
  <c r="AB615" i="1"/>
  <c r="AE235" i="1"/>
  <c r="M235" i="1"/>
  <c r="T235" i="1"/>
  <c r="AP235" i="1"/>
  <c r="N235" i="1"/>
  <c r="AI235" i="1"/>
  <c r="AC235" i="1"/>
  <c r="AD235" i="1"/>
  <c r="AQ235" i="1"/>
  <c r="J235" i="1"/>
  <c r="AO235" i="1"/>
  <c r="P235" i="1"/>
  <c r="AA235" i="1"/>
  <c r="AV235" i="1"/>
  <c r="I235" i="1"/>
  <c r="AN235" i="1"/>
  <c r="O235" i="1"/>
  <c r="Q235" i="1"/>
  <c r="R235" i="1"/>
  <c r="AV85" i="1"/>
  <c r="AV137" i="1"/>
  <c r="Y465" i="1"/>
  <c r="AQ738" i="1"/>
  <c r="AD738" i="1"/>
  <c r="AI738" i="1"/>
  <c r="V361" i="1"/>
  <c r="AG361" i="1"/>
  <c r="W361" i="1"/>
  <c r="X361" i="1"/>
  <c r="AO361" i="1"/>
  <c r="AC457" i="1"/>
  <c r="AA457" i="1"/>
  <c r="AH457" i="1"/>
  <c r="AB613" i="1"/>
  <c r="U361" i="1"/>
  <c r="AA361" i="1"/>
  <c r="AU361" i="1"/>
  <c r="I361" i="1"/>
  <c r="AL361" i="1"/>
  <c r="T361" i="1"/>
  <c r="AT457" i="1"/>
  <c r="AS457" i="1"/>
  <c r="M75" i="1"/>
  <c r="AS564" i="1"/>
  <c r="AC564" i="1"/>
  <c r="AV738" i="1"/>
  <c r="AN738" i="1"/>
  <c r="Y738" i="1"/>
  <c r="AC738" i="1"/>
  <c r="Q361" i="1"/>
  <c r="AB361" i="1"/>
  <c r="AS361" i="1"/>
  <c r="S361" i="1"/>
  <c r="AN361" i="1"/>
  <c r="L361" i="1"/>
  <c r="AR457" i="1"/>
  <c r="AQ457" i="1"/>
  <c r="AH613" i="1"/>
  <c r="L613" i="1"/>
  <c r="N898" i="1"/>
  <c r="V908" i="1"/>
  <c r="M465" i="1"/>
  <c r="AU738" i="1"/>
  <c r="AM738" i="1"/>
  <c r="X738" i="1"/>
  <c r="AA738" i="1"/>
  <c r="M361" i="1"/>
  <c r="AC361" i="1"/>
  <c r="AQ361" i="1"/>
  <c r="O361" i="1"/>
  <c r="AV361" i="1"/>
  <c r="AP457" i="1"/>
  <c r="AO457" i="1"/>
  <c r="K613" i="1"/>
  <c r="I613" i="1"/>
  <c r="AK60" i="3"/>
  <c r="AK61" i="3"/>
  <c r="AB908" i="1"/>
  <c r="T908" i="1"/>
  <c r="AJ908" i="1"/>
  <c r="AT738" i="1"/>
  <c r="AL738" i="1"/>
  <c r="T738" i="1"/>
  <c r="V738" i="1"/>
  <c r="H361" i="1"/>
  <c r="AD361" i="1"/>
  <c r="AM361" i="1"/>
  <c r="K361" i="1"/>
  <c r="AT361" i="1"/>
  <c r="AM457" i="1"/>
  <c r="AN457" i="1"/>
  <c r="M613" i="1"/>
  <c r="S613" i="1"/>
  <c r="K910" i="1"/>
  <c r="AS738" i="1"/>
  <c r="AH738" i="1"/>
  <c r="AK738" i="1"/>
  <c r="J361" i="1"/>
  <c r="AE361" i="1"/>
  <c r="AK361" i="1"/>
  <c r="G361" i="1"/>
  <c r="AR361" i="1"/>
  <c r="AK457" i="1"/>
  <c r="AI457" i="1"/>
  <c r="AL457" i="1"/>
  <c r="R613" i="1"/>
  <c r="P613" i="1"/>
  <c r="Z898" i="1"/>
  <c r="AD898" i="1"/>
  <c r="N361" i="1"/>
  <c r="AF361" i="1"/>
  <c r="AI361" i="1"/>
  <c r="R361" i="1"/>
  <c r="AG457" i="1"/>
  <c r="AE457" i="1"/>
  <c r="AL908" i="1"/>
  <c r="AE867" i="1" l="1"/>
  <c r="AI880" i="1"/>
  <c r="F116" i="2"/>
  <c r="K115" i="2"/>
  <c r="J115" i="2"/>
  <c r="S880" i="1"/>
  <c r="AA880" i="1"/>
  <c r="X563" i="1"/>
  <c r="AC562" i="1"/>
  <c r="AK134" i="1"/>
  <c r="H134" i="1"/>
  <c r="AN134" i="1"/>
  <c r="S466" i="1"/>
  <c r="I466" i="1"/>
  <c r="L867" i="1"/>
  <c r="P867" i="1"/>
  <c r="Q88" i="1"/>
  <c r="I85" i="1"/>
  <c r="I137" i="1"/>
  <c r="I281" i="1"/>
  <c r="P564" i="1"/>
  <c r="AM85" i="1"/>
  <c r="AM927" i="1" s="1"/>
  <c r="AP564" i="1"/>
  <c r="AJ281" i="1"/>
  <c r="H85" i="1"/>
  <c r="H927" i="1" s="1"/>
  <c r="U568" i="1"/>
  <c r="AM141" i="1"/>
  <c r="U141" i="1"/>
  <c r="U469" i="1"/>
  <c r="AX469" i="1" s="1"/>
  <c r="U769" i="1"/>
  <c r="N867" i="1"/>
  <c r="AQ867" i="1"/>
  <c r="H867" i="1"/>
  <c r="T769" i="1"/>
  <c r="AG568" i="1"/>
  <c r="Z880" i="1"/>
  <c r="H880" i="1"/>
  <c r="AT867" i="1"/>
  <c r="L880" i="1"/>
  <c r="G962" i="1"/>
  <c r="G667" i="1" s="1"/>
  <c r="G961" i="1"/>
  <c r="J720" i="1"/>
  <c r="L720" i="1"/>
  <c r="K720" i="1"/>
  <c r="I720" i="1"/>
  <c r="H720" i="1"/>
  <c r="AH867" i="1"/>
  <c r="AM880" i="1"/>
  <c r="AT880" i="1"/>
  <c r="J880" i="1"/>
  <c r="U880" i="1"/>
  <c r="AM869" i="1"/>
  <c r="AM867" i="1"/>
  <c r="AQ880" i="1"/>
  <c r="AU867" i="1"/>
  <c r="AB867" i="1"/>
  <c r="V867" i="1"/>
  <c r="G638" i="1"/>
  <c r="Z5" i="3" s="1"/>
  <c r="Z57" i="3" s="1"/>
  <c r="Z61" i="3" s="1"/>
  <c r="F844" i="1"/>
  <c r="AP880" i="1"/>
  <c r="AH880" i="1"/>
  <c r="Z872" i="1"/>
  <c r="S867" i="1"/>
  <c r="AL867" i="1"/>
  <c r="K880" i="1"/>
  <c r="AU880" i="1"/>
  <c r="AJ867" i="1"/>
  <c r="I867" i="1"/>
  <c r="X867" i="1"/>
  <c r="AE880" i="1"/>
  <c r="G880" i="1"/>
  <c r="N880" i="1"/>
  <c r="AR867" i="1"/>
  <c r="AX818" i="1"/>
  <c r="AD867" i="1"/>
  <c r="AD880" i="1"/>
  <c r="W867" i="1"/>
  <c r="AX799" i="1"/>
  <c r="AX805" i="1"/>
  <c r="AA867" i="1"/>
  <c r="Y880" i="1"/>
  <c r="V880" i="1"/>
  <c r="W880" i="1"/>
  <c r="AX770" i="1"/>
  <c r="AX787" i="1"/>
  <c r="AX779" i="1"/>
  <c r="F748" i="1"/>
  <c r="J183" i="1"/>
  <c r="L8" i="3" s="1"/>
  <c r="AX758" i="1"/>
  <c r="AX759" i="1"/>
  <c r="AX757" i="1"/>
  <c r="AN867" i="1"/>
  <c r="AX52" i="1"/>
  <c r="S869" i="1"/>
  <c r="Q872" i="1"/>
  <c r="AS869" i="1"/>
  <c r="AC867" i="1"/>
  <c r="X562" i="1"/>
  <c r="AF564" i="1"/>
  <c r="U564" i="1"/>
  <c r="AG564" i="1"/>
  <c r="AH564" i="1"/>
  <c r="W466" i="1"/>
  <c r="AG88" i="1"/>
  <c r="AG929" i="1" s="1"/>
  <c r="J562" i="1"/>
  <c r="Q568" i="1"/>
  <c r="G134" i="1"/>
  <c r="Q141" i="1"/>
  <c r="AL562" i="1"/>
  <c r="G85" i="1"/>
  <c r="G927" i="1" s="1"/>
  <c r="I431" i="1"/>
  <c r="I292" i="1"/>
  <c r="G431" i="1"/>
  <c r="G292" i="1"/>
  <c r="P882" i="1"/>
  <c r="O872" i="1"/>
  <c r="I872" i="1"/>
  <c r="AA872" i="1"/>
  <c r="J872" i="1"/>
  <c r="M128" i="1"/>
  <c r="AE872" i="1"/>
  <c r="H872" i="1"/>
  <c r="AN927" i="1"/>
  <c r="AP872" i="1"/>
  <c r="AO872" i="1"/>
  <c r="AG872" i="1"/>
  <c r="M882" i="1"/>
  <c r="AO882" i="1"/>
  <c r="O882" i="1"/>
  <c r="AN882" i="1"/>
  <c r="N872" i="1"/>
  <c r="U872" i="1"/>
  <c r="P872" i="1"/>
  <c r="M872" i="1"/>
  <c r="AC927" i="1"/>
  <c r="U867" i="1"/>
  <c r="G872" i="1"/>
  <c r="AV882" i="1"/>
  <c r="Y882" i="1"/>
  <c r="AQ882" i="1"/>
  <c r="J878" i="1"/>
  <c r="AO867" i="1"/>
  <c r="W872" i="1"/>
  <c r="AH869" i="1"/>
  <c r="V872" i="1"/>
  <c r="AB137" i="1"/>
  <c r="G564" i="1"/>
  <c r="AL134" i="1"/>
  <c r="AN281" i="1"/>
  <c r="AO225" i="1"/>
  <c r="AR137" i="1"/>
  <c r="V225" i="1"/>
  <c r="AO453" i="1"/>
  <c r="AE466" i="1"/>
  <c r="AT134" i="1"/>
  <c r="Y137" i="1"/>
  <c r="AB281" i="1"/>
  <c r="U137" i="1"/>
  <c r="AG281" i="1"/>
  <c r="AT564" i="1"/>
  <c r="AG137" i="1"/>
  <c r="AL564" i="1"/>
  <c r="AL137" i="1"/>
  <c r="O128" i="1"/>
  <c r="V869" i="1"/>
  <c r="S878" i="1"/>
  <c r="G878" i="1"/>
  <c r="AQ872" i="1"/>
  <c r="AD872" i="1"/>
  <c r="R872" i="1"/>
  <c r="T872" i="1"/>
  <c r="AS872" i="1"/>
  <c r="AK872" i="1"/>
  <c r="P869" i="1"/>
  <c r="L869" i="1"/>
  <c r="AP867" i="1"/>
  <c r="AO869" i="1"/>
  <c r="AH872" i="1"/>
  <c r="L872" i="1"/>
  <c r="AB882" i="1"/>
  <c r="AQ869" i="1"/>
  <c r="X882" i="1"/>
  <c r="Q882" i="1"/>
  <c r="AE882" i="1"/>
  <c r="AL872" i="1"/>
  <c r="S872" i="1"/>
  <c r="L546" i="1"/>
  <c r="N134" i="1"/>
  <c r="AN546" i="1"/>
  <c r="AC134" i="1"/>
  <c r="T546" i="1"/>
  <c r="AG546" i="1"/>
  <c r="AS546" i="1"/>
  <c r="T564" i="1"/>
  <c r="AR134" i="1"/>
  <c r="W137" i="1"/>
  <c r="AC453" i="1"/>
  <c r="U453" i="1"/>
  <c r="AV546" i="1"/>
  <c r="H546" i="1"/>
  <c r="AB134" i="1"/>
  <c r="K137" i="1"/>
  <c r="AJ546" i="1"/>
  <c r="AX675" i="1"/>
  <c r="K872" i="1"/>
  <c r="K882" i="1"/>
  <c r="AX690" i="1"/>
  <c r="H869" i="1"/>
  <c r="X869" i="1"/>
  <c r="AC869" i="1"/>
  <c r="N882" i="1"/>
  <c r="AP882" i="1"/>
  <c r="Y867" i="1"/>
  <c r="AM872" i="1"/>
  <c r="AX119" i="1"/>
  <c r="AN872" i="1"/>
  <c r="A26" i="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G882" i="1"/>
  <c r="J134" i="1"/>
  <c r="AV466" i="1"/>
  <c r="AU869" i="1"/>
  <c r="AL85" i="1"/>
  <c r="Y869" i="1"/>
  <c r="AX340" i="1"/>
  <c r="AJ869" i="1"/>
  <c r="S882" i="1"/>
  <c r="AX22" i="1"/>
  <c r="AD869" i="1"/>
  <c r="AT869" i="1"/>
  <c r="O869" i="1"/>
  <c r="Q869" i="1"/>
  <c r="Q867" i="1"/>
  <c r="AA869" i="1"/>
  <c r="AV872" i="1"/>
  <c r="AE869" i="1"/>
  <c r="T867" i="1"/>
  <c r="AF867" i="1"/>
  <c r="AB869" i="1"/>
  <c r="G247" i="1"/>
  <c r="G248" i="1"/>
  <c r="G246" i="1"/>
  <c r="G245" i="1"/>
  <c r="AL869" i="1"/>
  <c r="H245" i="1"/>
  <c r="H246" i="1"/>
  <c r="H247" i="1"/>
  <c r="H248" i="1"/>
  <c r="J246" i="1"/>
  <c r="J248" i="1"/>
  <c r="J247" i="1"/>
  <c r="J245" i="1"/>
  <c r="Z867" i="1"/>
  <c r="O867" i="1"/>
  <c r="AK867" i="1"/>
  <c r="AG869" i="1"/>
  <c r="AV869" i="1"/>
  <c r="X878" i="1"/>
  <c r="I869" i="1"/>
  <c r="N869" i="1"/>
  <c r="M867" i="1"/>
  <c r="AR869" i="1"/>
  <c r="AC882" i="1"/>
  <c r="AI869" i="1"/>
  <c r="AP869" i="1"/>
  <c r="W869" i="1"/>
  <c r="AS878" i="1"/>
  <c r="AF869" i="1"/>
  <c r="AG882" i="1"/>
  <c r="AI872" i="1"/>
  <c r="L927" i="1"/>
  <c r="P878" i="1"/>
  <c r="AR882" i="1"/>
  <c r="U878" i="1"/>
  <c r="G837" i="1"/>
  <c r="G410" i="1" s="1"/>
  <c r="R972" i="1"/>
  <c r="R389" i="1" s="1"/>
  <c r="J882" i="1"/>
  <c r="AD882" i="1"/>
  <c r="L183" i="1"/>
  <c r="L10" i="3" s="1"/>
  <c r="O927" i="1"/>
  <c r="V966" i="1"/>
  <c r="V697" i="1" s="1"/>
  <c r="AE969" i="1"/>
  <c r="AJ878" i="1"/>
  <c r="AL969" i="1"/>
  <c r="W878" i="1"/>
  <c r="AM878" i="1"/>
  <c r="M878" i="1"/>
  <c r="V878" i="1"/>
  <c r="AX406" i="1"/>
  <c r="N128" i="1"/>
  <c r="T869" i="1"/>
  <c r="Z869" i="1"/>
  <c r="AT882" i="1"/>
  <c r="AK882" i="1"/>
  <c r="F299" i="1"/>
  <c r="Z882" i="1"/>
  <c r="AB878" i="1"/>
  <c r="AR878" i="1"/>
  <c r="T882" i="1"/>
  <c r="U882" i="1"/>
  <c r="AX117" i="1"/>
  <c r="M869" i="1"/>
  <c r="U869" i="1"/>
  <c r="AX91" i="1"/>
  <c r="M124" i="1"/>
  <c r="AK927" i="1"/>
  <c r="Y878" i="1"/>
  <c r="F693" i="1"/>
  <c r="F694" i="1" s="1"/>
  <c r="AE876" i="1"/>
  <c r="AM970" i="1"/>
  <c r="AM372" i="1" s="1"/>
  <c r="AG876" i="1"/>
  <c r="AP878" i="1"/>
  <c r="H882" i="1"/>
  <c r="I183" i="1"/>
  <c r="L7" i="3" s="1"/>
  <c r="V882" i="1"/>
  <c r="AK878" i="1"/>
  <c r="L878" i="1"/>
  <c r="H876" i="1"/>
  <c r="AO927" i="1"/>
  <c r="AV878" i="1"/>
  <c r="R869" i="1"/>
  <c r="J869" i="1"/>
  <c r="AO878" i="1"/>
  <c r="K969" i="1"/>
  <c r="T878" i="1"/>
  <c r="AX21" i="1"/>
  <c r="J867" i="1"/>
  <c r="AG878" i="1"/>
  <c r="AL882" i="1"/>
  <c r="G867" i="1"/>
  <c r="AU878" i="1"/>
  <c r="R867" i="1"/>
  <c r="AR872" i="1"/>
  <c r="AE970" i="1"/>
  <c r="AE714" i="1" s="1"/>
  <c r="W882" i="1"/>
  <c r="J169" i="1"/>
  <c r="AX169" i="1" s="1"/>
  <c r="AR927" i="1"/>
  <c r="I969" i="1"/>
  <c r="R882" i="1"/>
  <c r="AI876" i="1"/>
  <c r="AV971" i="1"/>
  <c r="AF882" i="1"/>
  <c r="Q927" i="1"/>
  <c r="AX341" i="1"/>
  <c r="AX374" i="1"/>
  <c r="AX186" i="1"/>
  <c r="AX81" i="1"/>
  <c r="AX670" i="1"/>
  <c r="K971" i="1"/>
  <c r="AU872" i="1"/>
  <c r="AV931" i="1"/>
  <c r="K867" i="1"/>
  <c r="AM882" i="1"/>
  <c r="AS970" i="1"/>
  <c r="AS714" i="1" s="1"/>
  <c r="AF876" i="1"/>
  <c r="AJ872" i="1"/>
  <c r="AR969" i="1"/>
  <c r="AO969" i="1"/>
  <c r="T970" i="1"/>
  <c r="T714" i="1" s="1"/>
  <c r="AL970" i="1"/>
  <c r="AL714" i="1" s="1"/>
  <c r="AI969" i="1"/>
  <c r="X872" i="1"/>
  <c r="Z878" i="1"/>
  <c r="Y927" i="1"/>
  <c r="AS882" i="1"/>
  <c r="Q969" i="1"/>
  <c r="H183" i="1"/>
  <c r="L6" i="3" s="1"/>
  <c r="L882" i="1"/>
  <c r="AA878" i="1"/>
  <c r="AX56" i="1"/>
  <c r="AG927" i="1"/>
  <c r="AF965" i="1"/>
  <c r="AU882" i="1"/>
  <c r="AC872" i="1"/>
  <c r="H878" i="1"/>
  <c r="S969" i="1"/>
  <c r="AU965" i="1"/>
  <c r="L970" i="1"/>
  <c r="L372" i="1" s="1"/>
  <c r="G874" i="1"/>
  <c r="AN869" i="1"/>
  <c r="J876" i="1"/>
  <c r="AK869" i="1"/>
  <c r="G876" i="1"/>
  <c r="K181" i="1"/>
  <c r="K183" i="1" s="1"/>
  <c r="L9" i="3" s="1"/>
  <c r="AB872" i="1"/>
  <c r="AR876" i="1"/>
  <c r="AF878" i="1"/>
  <c r="AQ972" i="1"/>
  <c r="AQ389" i="1" s="1"/>
  <c r="AB969" i="1"/>
  <c r="K869" i="1"/>
  <c r="AT876" i="1"/>
  <c r="U927" i="1"/>
  <c r="AI878" i="1"/>
  <c r="AD878" i="1"/>
  <c r="AE927" i="1"/>
  <c r="I972" i="1"/>
  <c r="I389" i="1" s="1"/>
  <c r="AX182" i="1"/>
  <c r="AS876" i="1"/>
  <c r="AQ969" i="1"/>
  <c r="AP970" i="1"/>
  <c r="AP372" i="1" s="1"/>
  <c r="AJ969" i="1"/>
  <c r="W965" i="1"/>
  <c r="AN878" i="1"/>
  <c r="AN876" i="1"/>
  <c r="L874" i="1"/>
  <c r="AD972" i="1"/>
  <c r="AD389" i="1" s="1"/>
  <c r="Z969" i="1"/>
  <c r="AC876" i="1"/>
  <c r="AC878" i="1"/>
  <c r="K927" i="1"/>
  <c r="U874" i="1"/>
  <c r="T972" i="1"/>
  <c r="T389" i="1" s="1"/>
  <c r="R874" i="1"/>
  <c r="AL931" i="1"/>
  <c r="AI884" i="1"/>
  <c r="AV967" i="1"/>
  <c r="AX47" i="1"/>
  <c r="AM876" i="1"/>
  <c r="AH878" i="1"/>
  <c r="AD55" i="3"/>
  <c r="AD57" i="3" s="1"/>
  <c r="AD61" i="3" s="1"/>
  <c r="K878" i="1"/>
  <c r="Q878" i="1"/>
  <c r="AB970" i="1"/>
  <c r="AB372" i="1" s="1"/>
  <c r="I878" i="1"/>
  <c r="M927" i="1"/>
  <c r="H59" i="3"/>
  <c r="K876" i="1"/>
  <c r="AJ874" i="1"/>
  <c r="X967" i="1"/>
  <c r="W876" i="1"/>
  <c r="AQ876" i="1"/>
  <c r="V257" i="1"/>
  <c r="Q23" i="3" s="1"/>
  <c r="AF872" i="1"/>
  <c r="H969" i="1"/>
  <c r="P969" i="1"/>
  <c r="M969" i="1"/>
  <c r="AC964" i="1"/>
  <c r="AC682" i="1" s="1"/>
  <c r="AP874" i="1"/>
  <c r="Y931" i="1"/>
  <c r="K935" i="1"/>
  <c r="AG972" i="1"/>
  <c r="AG389" i="1" s="1"/>
  <c r="AJ964" i="1"/>
  <c r="AJ682" i="1" s="1"/>
  <c r="O874" i="1"/>
  <c r="AL876" i="1"/>
  <c r="P931" i="1"/>
  <c r="AX521" i="1"/>
  <c r="AX524" i="1"/>
  <c r="AA965" i="1"/>
  <c r="AX700" i="1"/>
  <c r="AX294" i="1"/>
  <c r="Y969" i="1"/>
  <c r="W971" i="1"/>
  <c r="AP966" i="1"/>
  <c r="AP338" i="1" s="1"/>
  <c r="X970" i="1"/>
  <c r="X372" i="1" s="1"/>
  <c r="AK876" i="1"/>
  <c r="AA966" i="1"/>
  <c r="AA697" i="1" s="1"/>
  <c r="AN971" i="1"/>
  <c r="AV969" i="1"/>
  <c r="Y968" i="1"/>
  <c r="Y704" i="1" s="1"/>
  <c r="AQ968" i="1"/>
  <c r="AQ356" i="1" s="1"/>
  <c r="T876" i="1"/>
  <c r="AO874" i="1"/>
  <c r="P968" i="1"/>
  <c r="P704" i="1" s="1"/>
  <c r="AX390" i="1"/>
  <c r="AX698" i="1"/>
  <c r="L967" i="1"/>
  <c r="AM972" i="1"/>
  <c r="AM389" i="1" s="1"/>
  <c r="R969" i="1"/>
  <c r="U970" i="1"/>
  <c r="U372" i="1" s="1"/>
  <c r="AQ931" i="1"/>
  <c r="G888" i="1"/>
  <c r="T969" i="1"/>
  <c r="P967" i="1"/>
  <c r="H963" i="1"/>
  <c r="AA969" i="1"/>
  <c r="O124" i="1"/>
  <c r="AH884" i="1"/>
  <c r="AQ967" i="1"/>
  <c r="T967" i="1"/>
  <c r="O969" i="1"/>
  <c r="K931" i="1"/>
  <c r="N124" i="1"/>
  <c r="I965" i="1"/>
  <c r="AD963" i="1"/>
  <c r="AR970" i="1"/>
  <c r="AR372" i="1" s="1"/>
  <c r="AJ963" i="1"/>
  <c r="AK884" i="1"/>
  <c r="M884" i="1"/>
  <c r="P124" i="1"/>
  <c r="AI970" i="1"/>
  <c r="AI714" i="1" s="1"/>
  <c r="L969" i="1"/>
  <c r="L963" i="1"/>
  <c r="M127" i="1"/>
  <c r="N970" i="1"/>
  <c r="N714" i="1" s="1"/>
  <c r="S888" i="1"/>
  <c r="AK931" i="1"/>
  <c r="AO970" i="1"/>
  <c r="AO714" i="1" s="1"/>
  <c r="W968" i="1"/>
  <c r="W356" i="1" s="1"/>
  <c r="W931" i="1"/>
  <c r="J931" i="1"/>
  <c r="N884" i="1"/>
  <c r="AI965" i="1"/>
  <c r="P874" i="1"/>
  <c r="V874" i="1"/>
  <c r="AS968" i="1"/>
  <c r="AS704" i="1" s="1"/>
  <c r="AD931" i="1"/>
  <c r="AB884" i="1"/>
  <c r="AS971" i="1"/>
  <c r="X972" i="1"/>
  <c r="X389" i="1" s="1"/>
  <c r="O972" i="1"/>
  <c r="O389" i="1" s="1"/>
  <c r="AG970" i="1"/>
  <c r="AG372" i="1" s="1"/>
  <c r="H968" i="1"/>
  <c r="H704" i="1" s="1"/>
  <c r="N963" i="1"/>
  <c r="AU969" i="1"/>
  <c r="P963" i="1"/>
  <c r="AM874" i="1"/>
  <c r="AC963" i="1"/>
  <c r="AX728" i="1"/>
  <c r="AD970" i="1"/>
  <c r="AD372" i="1" s="1"/>
  <c r="AD967" i="1"/>
  <c r="AC57" i="3"/>
  <c r="AC60" i="3" s="1"/>
  <c r="AD969" i="1"/>
  <c r="AX290" i="1"/>
  <c r="AX196" i="1"/>
  <c r="AX689" i="1"/>
  <c r="Y966" i="1"/>
  <c r="Y338" i="1" s="1"/>
  <c r="X965" i="1"/>
  <c r="M962" i="1"/>
  <c r="M667" i="1" s="1"/>
  <c r="AU970" i="1"/>
  <c r="AU714" i="1" s="1"/>
  <c r="X876" i="1"/>
  <c r="P964" i="1"/>
  <c r="P682" i="1" s="1"/>
  <c r="AT971" i="1"/>
  <c r="AF874" i="1"/>
  <c r="S968" i="1"/>
  <c r="S356" i="1" s="1"/>
  <c r="AK970" i="1"/>
  <c r="AK372" i="1" s="1"/>
  <c r="J884" i="1"/>
  <c r="AS969" i="1"/>
  <c r="AT970" i="1"/>
  <c r="AT714" i="1" s="1"/>
  <c r="J969" i="1"/>
  <c r="M931" i="1"/>
  <c r="M876" i="1"/>
  <c r="P876" i="1"/>
  <c r="AJ970" i="1"/>
  <c r="AJ714" i="1" s="1"/>
  <c r="AG969" i="1"/>
  <c r="H884" i="1"/>
  <c r="AC971" i="1"/>
  <c r="AA874" i="1"/>
  <c r="AD874" i="1"/>
  <c r="X874" i="1"/>
  <c r="L971" i="1"/>
  <c r="AN874" i="1"/>
  <c r="AO967" i="1"/>
  <c r="AX814" i="1"/>
  <c r="AV876" i="1"/>
  <c r="AX35" i="1"/>
  <c r="AK972" i="1"/>
  <c r="AK389" i="1" s="1"/>
  <c r="AX358" i="1"/>
  <c r="AX721" i="1"/>
  <c r="AX678" i="1"/>
  <c r="AX706" i="1"/>
  <c r="AX811" i="1"/>
  <c r="AX90" i="1"/>
  <c r="AX716" i="1"/>
  <c r="AH970" i="1"/>
  <c r="AH372" i="1" s="1"/>
  <c r="AX315" i="1"/>
  <c r="AX523" i="1"/>
  <c r="AX323" i="1"/>
  <c r="X268" i="1"/>
  <c r="AJ876" i="1"/>
  <c r="P840" i="1"/>
  <c r="P279" i="1" s="1"/>
  <c r="J840" i="1"/>
  <c r="J279" i="1" s="1"/>
  <c r="AN840" i="1"/>
  <c r="AN279" i="1" s="1"/>
  <c r="AX375" i="1"/>
  <c r="K970" i="1"/>
  <c r="K372" i="1" s="1"/>
  <c r="G970" i="1"/>
  <c r="G714" i="1" s="1"/>
  <c r="AF931" i="1"/>
  <c r="AX595" i="1"/>
  <c r="AX628" i="1"/>
  <c r="AX651" i="1"/>
  <c r="AX656" i="1"/>
  <c r="Q876" i="1"/>
  <c r="U876" i="1"/>
  <c r="N966" i="1"/>
  <c r="N338" i="1" s="1"/>
  <c r="U968" i="1"/>
  <c r="U704" i="1" s="1"/>
  <c r="AK971" i="1"/>
  <c r="AF962" i="1"/>
  <c r="AF667" i="1" s="1"/>
  <c r="Q972" i="1"/>
  <c r="Q389" i="1" s="1"/>
  <c r="AP963" i="1"/>
  <c r="AF970" i="1"/>
  <c r="AF372" i="1" s="1"/>
  <c r="AX717" i="1"/>
  <c r="I966" i="1"/>
  <c r="I697" i="1" s="1"/>
  <c r="AS884" i="1"/>
  <c r="Y872" i="1"/>
  <c r="AF964" i="1"/>
  <c r="AF682" i="1" s="1"/>
  <c r="AH969" i="1"/>
  <c r="W964" i="1"/>
  <c r="W682" i="1" s="1"/>
  <c r="K972" i="1"/>
  <c r="K389" i="1" s="1"/>
  <c r="L876" i="1"/>
  <c r="Q931" i="1"/>
  <c r="N931" i="1"/>
  <c r="O880" i="1"/>
  <c r="H964" i="1"/>
  <c r="H682" i="1" s="1"/>
  <c r="W972" i="1"/>
  <c r="W389" i="1" s="1"/>
  <c r="I874" i="1"/>
  <c r="AN961" i="1"/>
  <c r="AC970" i="1"/>
  <c r="AC372" i="1" s="1"/>
  <c r="AS965" i="1"/>
  <c r="W966" i="1"/>
  <c r="W338" i="1" s="1"/>
  <c r="AO968" i="1"/>
  <c r="AO704" i="1" s="1"/>
  <c r="I884" i="1"/>
  <c r="G966" i="1"/>
  <c r="G697" i="1" s="1"/>
  <c r="P965" i="1"/>
  <c r="T965" i="1"/>
  <c r="AC874" i="1"/>
  <c r="AE963" i="1"/>
  <c r="AE965" i="1"/>
  <c r="W969" i="1"/>
  <c r="V969" i="1"/>
  <c r="AC931" i="1"/>
  <c r="AF884" i="1"/>
  <c r="AP968" i="1"/>
  <c r="AP704" i="1" s="1"/>
  <c r="T874" i="1"/>
  <c r="AK874" i="1"/>
  <c r="J874" i="1"/>
  <c r="G969" i="1"/>
  <c r="AM884" i="1"/>
  <c r="AK268" i="1"/>
  <c r="S874" i="1"/>
  <c r="Q874" i="1"/>
  <c r="AR968" i="1"/>
  <c r="AR356" i="1" s="1"/>
  <c r="X968" i="1"/>
  <c r="X356" i="1" s="1"/>
  <c r="R931" i="1"/>
  <c r="U931" i="1"/>
  <c r="F319" i="1"/>
  <c r="AA970" i="1"/>
  <c r="V970" i="1"/>
  <c r="V714" i="1" s="1"/>
  <c r="AA967" i="1"/>
  <c r="U969" i="1"/>
  <c r="T931" i="1"/>
  <c r="AB931" i="1"/>
  <c r="AI967" i="1"/>
  <c r="AM931" i="1"/>
  <c r="R970" i="1"/>
  <c r="R714" i="1" s="1"/>
  <c r="J968" i="1"/>
  <c r="J704" i="1" s="1"/>
  <c r="AK967" i="1"/>
  <c r="AP969" i="1"/>
  <c r="N962" i="1"/>
  <c r="N667" i="1" s="1"/>
  <c r="K967" i="1"/>
  <c r="AL874" i="1"/>
  <c r="AU967" i="1"/>
  <c r="N968" i="1"/>
  <c r="N704" i="1" s="1"/>
  <c r="X966" i="1"/>
  <c r="X338" i="1" s="1"/>
  <c r="AT964" i="1"/>
  <c r="AT682" i="1" s="1"/>
  <c r="AN967" i="1"/>
  <c r="Z874" i="1"/>
  <c r="AI874" i="1"/>
  <c r="AB874" i="1"/>
  <c r="H874" i="1"/>
  <c r="K963" i="1"/>
  <c r="M965" i="1"/>
  <c r="AD966" i="1"/>
  <c r="AD338" i="1" s="1"/>
  <c r="AJ962" i="1"/>
  <c r="AJ667" i="1" s="1"/>
  <c r="AG963" i="1"/>
  <c r="AL963" i="1"/>
  <c r="AX482" i="1"/>
  <c r="Z963" i="1"/>
  <c r="R963" i="1"/>
  <c r="Z965" i="1"/>
  <c r="AH888" i="1"/>
  <c r="H238" i="1"/>
  <c r="Z964" i="1"/>
  <c r="Z682" i="1" s="1"/>
  <c r="AD971" i="1"/>
  <c r="AV968" i="1"/>
  <c r="AV704" i="1" s="1"/>
  <c r="AQ971" i="1"/>
  <c r="M874" i="1"/>
  <c r="AH874" i="1"/>
  <c r="AL964" i="1"/>
  <c r="AL682" i="1" s="1"/>
  <c r="U967" i="1"/>
  <c r="Y971" i="1"/>
  <c r="AH882" i="1"/>
  <c r="Y876" i="1"/>
  <c r="AG964" i="1"/>
  <c r="AG682" i="1" s="1"/>
  <c r="AE874" i="1"/>
  <c r="K964" i="1"/>
  <c r="K682" i="1" s="1"/>
  <c r="AF966" i="1"/>
  <c r="AF697" i="1" s="1"/>
  <c r="AP964" i="1"/>
  <c r="AP682" i="1" s="1"/>
  <c r="K874" i="1"/>
  <c r="AF888" i="1"/>
  <c r="I876" i="1"/>
  <c r="S970" i="1"/>
  <c r="S372" i="1" s="1"/>
  <c r="Z966" i="1"/>
  <c r="Z338" i="1" s="1"/>
  <c r="Q971" i="1"/>
  <c r="AR874" i="1"/>
  <c r="L968" i="1"/>
  <c r="L356" i="1" s="1"/>
  <c r="P971" i="1"/>
  <c r="Y874" i="1"/>
  <c r="AQ886" i="1"/>
  <c r="G890" i="1"/>
  <c r="AG884" i="1"/>
  <c r="Q968" i="1"/>
  <c r="Q704" i="1" s="1"/>
  <c r="AB963" i="1"/>
  <c r="AU963" i="1"/>
  <c r="AM971" i="1"/>
  <c r="V964" i="1"/>
  <c r="V682" i="1" s="1"/>
  <c r="AI966" i="1"/>
  <c r="AI697" i="1" s="1"/>
  <c r="AH962" i="1"/>
  <c r="AH667" i="1" s="1"/>
  <c r="L966" i="1"/>
  <c r="L338" i="1" s="1"/>
  <c r="AG971" i="1"/>
  <c r="S964" i="1"/>
  <c r="S682" i="1" s="1"/>
  <c r="AP961" i="1"/>
  <c r="H965" i="1"/>
  <c r="W874" i="1"/>
  <c r="AS874" i="1"/>
  <c r="AX118" i="1"/>
  <c r="AJ967" i="1"/>
  <c r="AX40" i="1"/>
  <c r="AX36" i="1"/>
  <c r="AX705" i="1"/>
  <c r="X964" i="1"/>
  <c r="X682" i="1" s="1"/>
  <c r="AX677" i="1"/>
  <c r="AH968" i="1"/>
  <c r="AH356" i="1" s="1"/>
  <c r="AE968" i="1"/>
  <c r="AE356" i="1" s="1"/>
  <c r="AV874" i="1"/>
  <c r="V967" i="1"/>
  <c r="AM268" i="1"/>
  <c r="AR967" i="1"/>
  <c r="S967" i="1"/>
  <c r="AS890" i="1"/>
  <c r="F399" i="1"/>
  <c r="X963" i="1"/>
  <c r="S965" i="1"/>
  <c r="T968" i="1"/>
  <c r="T356" i="1" s="1"/>
  <c r="AD876" i="1"/>
  <c r="N961" i="1"/>
  <c r="AS972" i="1"/>
  <c r="AS389" i="1" s="1"/>
  <c r="AE967" i="1"/>
  <c r="U268" i="1"/>
  <c r="AH967" i="1"/>
  <c r="AJ965" i="1"/>
  <c r="AM965" i="1"/>
  <c r="AU874" i="1"/>
  <c r="AG874" i="1"/>
  <c r="AK963" i="1"/>
  <c r="AJ968" i="1"/>
  <c r="AJ704" i="1" s="1"/>
  <c r="AA968" i="1"/>
  <c r="AA704" i="1" s="1"/>
  <c r="AU257" i="1"/>
  <c r="Q53" i="3" s="1"/>
  <c r="AM964" i="1"/>
  <c r="AM682" i="1" s="1"/>
  <c r="AB876" i="1"/>
  <c r="V59" i="3"/>
  <c r="V965" i="1"/>
  <c r="AC962" i="1"/>
  <c r="AC667" i="1" s="1"/>
  <c r="AO963" i="1"/>
  <c r="AQ874" i="1"/>
  <c r="AD968" i="1"/>
  <c r="AD704" i="1" s="1"/>
  <c r="AT874" i="1"/>
  <c r="H966" i="1"/>
  <c r="H338" i="1" s="1"/>
  <c r="AO876" i="1"/>
  <c r="AD961" i="1"/>
  <c r="AA961" i="1"/>
  <c r="U972" i="1"/>
  <c r="U389" i="1" s="1"/>
  <c r="Z268" i="1"/>
  <c r="Y963" i="1"/>
  <c r="AX655" i="1"/>
  <c r="I59" i="3"/>
  <c r="G972" i="1"/>
  <c r="G720" i="1" s="1"/>
  <c r="AF257" i="1"/>
  <c r="Q33" i="3" s="1"/>
  <c r="I963" i="1"/>
  <c r="AB965" i="1"/>
  <c r="AJ931" i="1"/>
  <c r="W967" i="1"/>
  <c r="K968" i="1"/>
  <c r="K356" i="1" s="1"/>
  <c r="R971" i="1"/>
  <c r="AQ963" i="1"/>
  <c r="AH964" i="1"/>
  <c r="AH682" i="1" s="1"/>
  <c r="Y965" i="1"/>
  <c r="AV963" i="1"/>
  <c r="AB971" i="1"/>
  <c r="M967" i="1"/>
  <c r="U962" i="1"/>
  <c r="U667" i="1" s="1"/>
  <c r="J963" i="1"/>
  <c r="Y964" i="1"/>
  <c r="Y682" i="1" s="1"/>
  <c r="W962" i="1"/>
  <c r="W667" i="1" s="1"/>
  <c r="AR965" i="1"/>
  <c r="AX311" i="1"/>
  <c r="AX326" i="1"/>
  <c r="M125" i="1"/>
  <c r="AS840" i="1"/>
  <c r="AS279" i="1" s="1"/>
  <c r="M968" i="1"/>
  <c r="M704" i="1" s="1"/>
  <c r="Z931" i="1"/>
  <c r="AC969" i="1"/>
  <c r="U840" i="1"/>
  <c r="U279" i="1" s="1"/>
  <c r="AH886" i="1"/>
  <c r="O931" i="1"/>
  <c r="V931" i="1"/>
  <c r="I967" i="1"/>
  <c r="M840" i="1"/>
  <c r="M279" i="1" s="1"/>
  <c r="V840" i="1"/>
  <c r="V279" i="1" s="1"/>
  <c r="AN962" i="1"/>
  <c r="AN667" i="1" s="1"/>
  <c r="AV888" i="1"/>
  <c r="Y840" i="1"/>
  <c r="Y279" i="1" s="1"/>
  <c r="I840" i="1"/>
  <c r="I279" i="1" s="1"/>
  <c r="O840" i="1"/>
  <c r="O279" i="1" s="1"/>
  <c r="T840" i="1"/>
  <c r="T279" i="1" s="1"/>
  <c r="AA840" i="1"/>
  <c r="AA279" i="1" s="1"/>
  <c r="AC840" i="1"/>
  <c r="AC279" i="1" s="1"/>
  <c r="S840" i="1"/>
  <c r="S279" i="1" s="1"/>
  <c r="R961" i="1"/>
  <c r="AV840" i="1"/>
  <c r="AV279" i="1" s="1"/>
  <c r="AO840" i="1"/>
  <c r="AO279" i="1" s="1"/>
  <c r="AU840" i="1"/>
  <c r="AU279" i="1" s="1"/>
  <c r="F725" i="1"/>
  <c r="Q840" i="1"/>
  <c r="Q279" i="1" s="1"/>
  <c r="AE840" i="1"/>
  <c r="AE279" i="1" s="1"/>
  <c r="N840" i="1"/>
  <c r="N279" i="1" s="1"/>
  <c r="AV970" i="1"/>
  <c r="AV714" i="1" s="1"/>
  <c r="AK840" i="1"/>
  <c r="AK279" i="1" s="1"/>
  <c r="AI968" i="1"/>
  <c r="AI704" i="1" s="1"/>
  <c r="H931" i="1"/>
  <c r="F475" i="1"/>
  <c r="L840" i="1"/>
  <c r="L279" i="1" s="1"/>
  <c r="W840" i="1"/>
  <c r="W279" i="1" s="1"/>
  <c r="X840" i="1"/>
  <c r="X279" i="1" s="1"/>
  <c r="AI840" i="1"/>
  <c r="AI279" i="1" s="1"/>
  <c r="U961" i="1"/>
  <c r="Q884" i="1"/>
  <c r="K840" i="1"/>
  <c r="K279" i="1" s="1"/>
  <c r="R840" i="1"/>
  <c r="R279" i="1" s="1"/>
  <c r="O964" i="1"/>
  <c r="O682" i="1" s="1"/>
  <c r="J964" i="1"/>
  <c r="J682" i="1" s="1"/>
  <c r="N268" i="1"/>
  <c r="AI972" i="1"/>
  <c r="AI389" i="1" s="1"/>
  <c r="W257" i="1"/>
  <c r="Q24" i="3" s="1"/>
  <c r="AO971" i="1"/>
  <c r="AQ961" i="1"/>
  <c r="AA888" i="1"/>
  <c r="AN963" i="1"/>
  <c r="AX283" i="1"/>
  <c r="O129" i="1"/>
  <c r="AR963" i="1"/>
  <c r="T963" i="1"/>
  <c r="AA963" i="1"/>
  <c r="AS963" i="1"/>
  <c r="P125" i="1"/>
  <c r="V963" i="1"/>
  <c r="P129" i="1"/>
  <c r="F446" i="1"/>
  <c r="AH971" i="1"/>
  <c r="M129" i="1"/>
  <c r="F65" i="1"/>
  <c r="AB972" i="1"/>
  <c r="AB389" i="1" s="1"/>
  <c r="W970" i="1"/>
  <c r="W714" i="1" s="1"/>
  <c r="N129" i="1"/>
  <c r="AB966" i="1"/>
  <c r="AB697" i="1" s="1"/>
  <c r="AE966" i="1"/>
  <c r="AE338" i="1" s="1"/>
  <c r="AR964" i="1"/>
  <c r="AR682" i="1" s="1"/>
  <c r="P970" i="1"/>
  <c r="P714" i="1" s="1"/>
  <c r="AQ970" i="1"/>
  <c r="AQ372" i="1" s="1"/>
  <c r="G971" i="1"/>
  <c r="AD268" i="1"/>
  <c r="AI927" i="1"/>
  <c r="AT962" i="1"/>
  <c r="AT667" i="1" s="1"/>
  <c r="G935" i="1"/>
  <c r="AN268" i="1"/>
  <c r="AB961" i="1"/>
  <c r="AS962" i="1"/>
  <c r="AS667" i="1" s="1"/>
  <c r="N127" i="1"/>
  <c r="R888" i="1"/>
  <c r="AP886" i="1"/>
  <c r="AA964" i="1"/>
  <c r="AA682" i="1" s="1"/>
  <c r="AR884" i="1"/>
  <c r="AS964" i="1"/>
  <c r="AS682" i="1" s="1"/>
  <c r="H257" i="1"/>
  <c r="Q6" i="3" s="1"/>
  <c r="T884" i="1"/>
  <c r="O971" i="1"/>
  <c r="AS961" i="1"/>
  <c r="AD888" i="1"/>
  <c r="AV972" i="1"/>
  <c r="AV389" i="1" s="1"/>
  <c r="AO931" i="1"/>
  <c r="AO972" i="1"/>
  <c r="AO389" i="1" s="1"/>
  <c r="I970" i="1"/>
  <c r="I372" i="1" s="1"/>
  <c r="AK964" i="1"/>
  <c r="AK682" i="1" s="1"/>
  <c r="X971" i="1"/>
  <c r="N888" i="1"/>
  <c r="AB962" i="1"/>
  <c r="AB667" i="1" s="1"/>
  <c r="W888" i="1"/>
  <c r="AC257" i="1"/>
  <c r="Q30" i="3" s="1"/>
  <c r="P888" i="1"/>
  <c r="AA931" i="1"/>
  <c r="AM888" i="1"/>
  <c r="T964" i="1"/>
  <c r="T682" i="1" s="1"/>
  <c r="AT972" i="1"/>
  <c r="AT389" i="1" s="1"/>
  <c r="AH965" i="1"/>
  <c r="R878" i="1"/>
  <c r="Z961" i="1"/>
  <c r="AN964" i="1"/>
  <c r="AN682" i="1" s="1"/>
  <c r="AI888" i="1"/>
  <c r="O968" i="1"/>
  <c r="O356" i="1" s="1"/>
  <c r="N878" i="1"/>
  <c r="J961" i="1"/>
  <c r="AE884" i="1"/>
  <c r="H970" i="1"/>
  <c r="H372" i="1" s="1"/>
  <c r="AT963" i="1"/>
  <c r="N964" i="1"/>
  <c r="N682" i="1" s="1"/>
  <c r="AV964" i="1"/>
  <c r="AV682" i="1" s="1"/>
  <c r="AT961" i="1"/>
  <c r="AA962" i="1"/>
  <c r="AA667" i="1" s="1"/>
  <c r="N257" i="1"/>
  <c r="Q14" i="3" s="1"/>
  <c r="W961" i="1"/>
  <c r="AE971" i="1"/>
  <c r="AQ965" i="1"/>
  <c r="AL961" i="1"/>
  <c r="AU931" i="1"/>
  <c r="AC884" i="1"/>
  <c r="V268" i="1"/>
  <c r="AN972" i="1"/>
  <c r="AN389" i="1" s="1"/>
  <c r="AL965" i="1"/>
  <c r="P972" i="1"/>
  <c r="P389" i="1" s="1"/>
  <c r="AS967" i="1"/>
  <c r="AR971" i="1"/>
  <c r="W884" i="1"/>
  <c r="AA268" i="1"/>
  <c r="W268" i="1"/>
  <c r="AQ935" i="1"/>
  <c r="T961" i="1"/>
  <c r="O888" i="1"/>
  <c r="AQ966" i="1"/>
  <c r="AQ697" i="1" s="1"/>
  <c r="AC965" i="1"/>
  <c r="AG965" i="1"/>
  <c r="AK961" i="1"/>
  <c r="AL962" i="1"/>
  <c r="AL667" i="1" s="1"/>
  <c r="AX812" i="1"/>
  <c r="AB968" i="1"/>
  <c r="AB704" i="1" s="1"/>
  <c r="AH972" i="1"/>
  <c r="AH389" i="1" s="1"/>
  <c r="AU971" i="1"/>
  <c r="S971" i="1"/>
  <c r="AM969" i="1"/>
  <c r="J962" i="1"/>
  <c r="J667" i="1" s="1"/>
  <c r="AH963" i="1"/>
  <c r="R962" i="1"/>
  <c r="R667" i="1" s="1"/>
  <c r="N965" i="1"/>
  <c r="O878" i="1"/>
  <c r="S972" i="1"/>
  <c r="S389" i="1" s="1"/>
  <c r="U971" i="1"/>
  <c r="N971" i="1"/>
  <c r="S962" i="1"/>
  <c r="S667" i="1" s="1"/>
  <c r="AF972" i="1"/>
  <c r="AF389" i="1" s="1"/>
  <c r="AE972" i="1"/>
  <c r="AE389" i="1" s="1"/>
  <c r="AU888" i="1"/>
  <c r="M966" i="1"/>
  <c r="M338" i="1" s="1"/>
  <c r="Q961" i="1"/>
  <c r="O966" i="1"/>
  <c r="O697" i="1" s="1"/>
  <c r="AD965" i="1"/>
  <c r="Q965" i="1"/>
  <c r="U965" i="1"/>
  <c r="AX221" i="1"/>
  <c r="H961" i="1"/>
  <c r="AO965" i="1"/>
  <c r="AX625" i="1"/>
  <c r="AX544" i="1"/>
  <c r="AT966" i="1"/>
  <c r="AT338" i="1" s="1"/>
  <c r="AX255" i="1"/>
  <c r="AE931" i="1"/>
  <c r="AD964" i="1"/>
  <c r="AD682" i="1" s="1"/>
  <c r="N969" i="1"/>
  <c r="T962" i="1"/>
  <c r="T667" i="1" s="1"/>
  <c r="K966" i="1"/>
  <c r="K338" i="1" s="1"/>
  <c r="AQ840" i="1"/>
  <c r="AQ279" i="1" s="1"/>
  <c r="AE964" i="1"/>
  <c r="AE682" i="1" s="1"/>
  <c r="X931" i="1"/>
  <c r="AH966" i="1"/>
  <c r="AG966" i="1"/>
  <c r="AG338" i="1" s="1"/>
  <c r="AH890" i="1"/>
  <c r="Z888" i="1"/>
  <c r="L884" i="1"/>
  <c r="X969" i="1"/>
  <c r="Y970" i="1"/>
  <c r="Y714" i="1" s="1"/>
  <c r="AP268" i="1"/>
  <c r="AK962" i="1"/>
  <c r="AK667" i="1" s="1"/>
  <c r="P961" i="1"/>
  <c r="AP931" i="1"/>
  <c r="AI931" i="1"/>
  <c r="Y884" i="1"/>
  <c r="AO268" i="1"/>
  <c r="AG961" i="1"/>
  <c r="AL268" i="1"/>
  <c r="L962" i="1"/>
  <c r="L667" i="1" s="1"/>
  <c r="AO886" i="1"/>
  <c r="I968" i="1"/>
  <c r="I704" i="1" s="1"/>
  <c r="T268" i="1"/>
  <c r="AU972" i="1"/>
  <c r="AU389" i="1" s="1"/>
  <c r="AU966" i="1"/>
  <c r="R268" i="1"/>
  <c r="O127" i="1"/>
  <c r="AK888" i="1"/>
  <c r="AU890" i="1"/>
  <c r="AS931" i="1"/>
  <c r="AF268" i="1"/>
  <c r="U963" i="1"/>
  <c r="AR972" i="1"/>
  <c r="AR389" i="1" s="1"/>
  <c r="AX674" i="1"/>
  <c r="AI962" i="1"/>
  <c r="AI667" i="1" s="1"/>
  <c r="AC966" i="1"/>
  <c r="AC338" i="1" s="1"/>
  <c r="AP962" i="1"/>
  <c r="AP667" i="1" s="1"/>
  <c r="I961" i="1"/>
  <c r="O962" i="1"/>
  <c r="O667" i="1" s="1"/>
  <c r="AL888" i="1"/>
  <c r="AE886" i="1"/>
  <c r="V961" i="1"/>
  <c r="AK966" i="1"/>
  <c r="AK338" i="1" s="1"/>
  <c r="AC961" i="1"/>
  <c r="AN965" i="1"/>
  <c r="AV966" i="1"/>
  <c r="AV338" i="1" s="1"/>
  <c r="AE962" i="1"/>
  <c r="AE667" i="1" s="1"/>
  <c r="AD962" i="1"/>
  <c r="AD667" i="1" s="1"/>
  <c r="AQ964" i="1"/>
  <c r="AQ682" i="1" s="1"/>
  <c r="P884" i="1"/>
  <c r="R966" i="1"/>
  <c r="R338" i="1" s="1"/>
  <c r="R886" i="1"/>
  <c r="AX63" i="1"/>
  <c r="AX145" i="1"/>
  <c r="AO962" i="1"/>
  <c r="AO667" i="1" s="1"/>
  <c r="K961" i="1"/>
  <c r="AX522" i="1"/>
  <c r="AM966" i="1"/>
  <c r="AM338" i="1" s="1"/>
  <c r="AV961" i="1"/>
  <c r="AX701" i="1"/>
  <c r="L931" i="1"/>
  <c r="P962" i="1"/>
  <c r="P667" i="1" s="1"/>
  <c r="AL972" i="1"/>
  <c r="AL389" i="1" s="1"/>
  <c r="AX715" i="1"/>
  <c r="H962" i="1"/>
  <c r="H667" i="1" s="1"/>
  <c r="AF961" i="1"/>
  <c r="K888" i="1"/>
  <c r="AP888" i="1"/>
  <c r="H967" i="1"/>
  <c r="O886" i="1"/>
  <c r="R884" i="1"/>
  <c r="S963" i="1"/>
  <c r="AN931" i="1"/>
  <c r="AG931" i="1"/>
  <c r="AJ884" i="1"/>
  <c r="AU968" i="1"/>
  <c r="AU704" i="1" s="1"/>
  <c r="O125" i="1"/>
  <c r="AN968" i="1"/>
  <c r="AN356" i="1" s="1"/>
  <c r="O970" i="1"/>
  <c r="AT965" i="1"/>
  <c r="J268" i="1"/>
  <c r="Z970" i="1"/>
  <c r="AK969" i="1"/>
  <c r="V884" i="1"/>
  <c r="AH961" i="1"/>
  <c r="AE878" i="1"/>
  <c r="AJ966" i="1"/>
  <c r="AJ697" i="1" s="1"/>
  <c r="AI961" i="1"/>
  <c r="AP967" i="1"/>
  <c r="O965" i="1"/>
  <c r="V962" i="1"/>
  <c r="V667" i="1" s="1"/>
  <c r="AO964" i="1"/>
  <c r="AO682" i="1" s="1"/>
  <c r="V888" i="1"/>
  <c r="AB967" i="1"/>
  <c r="AO966" i="1"/>
  <c r="AO697" i="1" s="1"/>
  <c r="S931" i="1"/>
  <c r="N972" i="1"/>
  <c r="N389" i="1" s="1"/>
  <c r="S961" i="1"/>
  <c r="N967" i="1"/>
  <c r="AC972" i="1"/>
  <c r="AC389" i="1" s="1"/>
  <c r="M964" i="1"/>
  <c r="M682" i="1" s="1"/>
  <c r="Y268" i="1"/>
  <c r="I268" i="1"/>
  <c r="AF969" i="1"/>
  <c r="L961" i="1"/>
  <c r="AL878" i="1"/>
  <c r="AE257" i="1"/>
  <c r="Q32" i="3" s="1"/>
  <c r="AX46" i="1"/>
  <c r="L972" i="1"/>
  <c r="L389" i="1" s="1"/>
  <c r="AV965" i="1"/>
  <c r="AV962" i="1"/>
  <c r="AV667" i="1" s="1"/>
  <c r="L965" i="1"/>
  <c r="AJ268" i="1"/>
  <c r="AV268" i="1"/>
  <c r="J970" i="1"/>
  <c r="J372" i="1" s="1"/>
  <c r="AF971" i="1"/>
  <c r="J965" i="1"/>
  <c r="AK965" i="1"/>
  <c r="AT931" i="1"/>
  <c r="AE961" i="1"/>
  <c r="K962" i="1"/>
  <c r="K667" i="1" s="1"/>
  <c r="AM929" i="1"/>
  <c r="AH931" i="1"/>
  <c r="U966" i="1"/>
  <c r="U338" i="1" s="1"/>
  <c r="H268" i="1"/>
  <c r="R965" i="1"/>
  <c r="W963" i="1"/>
  <c r="Q966" i="1"/>
  <c r="Q338" i="1" s="1"/>
  <c r="AN966" i="1"/>
  <c r="AN697" i="1" s="1"/>
  <c r="AA882" i="1"/>
  <c r="AX686" i="1"/>
  <c r="AX671" i="1"/>
  <c r="AT888" i="1"/>
  <c r="O961" i="1"/>
  <c r="X884" i="1"/>
  <c r="AL890" i="1"/>
  <c r="AN884" i="1"/>
  <c r="I964" i="1"/>
  <c r="I682" i="1" s="1"/>
  <c r="AT969" i="1"/>
  <c r="AS268" i="1"/>
  <c r="AE888" i="1"/>
  <c r="R964" i="1"/>
  <c r="R682" i="1" s="1"/>
  <c r="Q257" i="1"/>
  <c r="Q19" i="3" s="1"/>
  <c r="AR931" i="1"/>
  <c r="I931" i="1"/>
  <c r="I962" i="1"/>
  <c r="I667" i="1" s="1"/>
  <c r="U884" i="1"/>
  <c r="AB268" i="1"/>
  <c r="Q268" i="1"/>
  <c r="AJ961" i="1"/>
  <c r="K268" i="1"/>
  <c r="Y961" i="1"/>
  <c r="AO880" i="1"/>
  <c r="O268" i="1"/>
  <c r="O963" i="1"/>
  <c r="AR966" i="1"/>
  <c r="AR338" i="1" s="1"/>
  <c r="AX314" i="1"/>
  <c r="AX480" i="1"/>
  <c r="AX654" i="1"/>
  <c r="AN257" i="1"/>
  <c r="Q44" i="3" s="1"/>
  <c r="U257" i="1"/>
  <c r="Q22" i="3" s="1"/>
  <c r="J972" i="1"/>
  <c r="J389" i="1" s="1"/>
  <c r="AQ962" i="1"/>
  <c r="AQ667" i="1" s="1"/>
  <c r="Q962" i="1"/>
  <c r="Q667" i="1" s="1"/>
  <c r="L964" i="1"/>
  <c r="L682" i="1" s="1"/>
  <c r="AX282" i="1"/>
  <c r="AO961" i="1"/>
  <c r="M972" i="1"/>
  <c r="M389" i="1" s="1"/>
  <c r="AV257" i="1"/>
  <c r="Q55" i="3" s="1"/>
  <c r="AX810" i="1"/>
  <c r="M257" i="1"/>
  <c r="Q13" i="3" s="1"/>
  <c r="O257" i="1"/>
  <c r="Q15" i="3" s="1"/>
  <c r="AI935" i="1"/>
  <c r="H562" i="1"/>
  <c r="AK968" i="1"/>
  <c r="AK356" i="1" s="1"/>
  <c r="AP884" i="1"/>
  <c r="W85" i="1"/>
  <c r="W927" i="1" s="1"/>
  <c r="AP965" i="1"/>
  <c r="AS966" i="1"/>
  <c r="Y972" i="1"/>
  <c r="Y389" i="1" s="1"/>
  <c r="AX456" i="1"/>
  <c r="S766" i="1"/>
  <c r="S80" i="1"/>
  <c r="R59" i="3" s="1"/>
  <c r="S754" i="1"/>
  <c r="G80" i="1"/>
  <c r="G754" i="1"/>
  <c r="AS80" i="1"/>
  <c r="AS754" i="1"/>
  <c r="AS766" i="1"/>
  <c r="AI766" i="1"/>
  <c r="AI754" i="1"/>
  <c r="AI80" i="1"/>
  <c r="AP890" i="1"/>
  <c r="W281" i="1"/>
  <c r="Q970" i="1"/>
  <c r="Q372" i="1" s="1"/>
  <c r="J967" i="1"/>
  <c r="G268" i="1"/>
  <c r="H972" i="1"/>
  <c r="H389" i="1" s="1"/>
  <c r="AU962" i="1"/>
  <c r="AU667" i="1" s="1"/>
  <c r="AX621" i="1"/>
  <c r="AQ888" i="1"/>
  <c r="AC754" i="1"/>
  <c r="AC766" i="1"/>
  <c r="AC80" i="1"/>
  <c r="U754" i="1"/>
  <c r="U766" i="1"/>
  <c r="U80" i="1"/>
  <c r="Z962" i="1"/>
  <c r="Z667" i="1" s="1"/>
  <c r="AG962" i="1"/>
  <c r="AG667" i="1" s="1"/>
  <c r="J971" i="1"/>
  <c r="Q964" i="1"/>
  <c r="Q682" i="1" s="1"/>
  <c r="AQ268" i="1"/>
  <c r="G453" i="1"/>
  <c r="AX57" i="1"/>
  <c r="Q754" i="1"/>
  <c r="Q766" i="1"/>
  <c r="Q80" i="1"/>
  <c r="I766" i="1"/>
  <c r="I80" i="1"/>
  <c r="I754" i="1"/>
  <c r="T137" i="1"/>
  <c r="AX30" i="1"/>
  <c r="P134" i="1"/>
  <c r="AV884" i="1"/>
  <c r="AL966" i="1"/>
  <c r="AL697" i="1" s="1"/>
  <c r="AL971" i="1"/>
  <c r="G766" i="1"/>
  <c r="AR961" i="1"/>
  <c r="AI964" i="1"/>
  <c r="AI682" i="1" s="1"/>
  <c r="AS453" i="1"/>
  <c r="AX143" i="1"/>
  <c r="AX708" i="1"/>
  <c r="AI466" i="1"/>
  <c r="AV766" i="1"/>
  <c r="AV754" i="1"/>
  <c r="AV80" i="1"/>
  <c r="AK766" i="1"/>
  <c r="AK80" i="1"/>
  <c r="AK754" i="1"/>
  <c r="T281" i="1"/>
  <c r="J888" i="1"/>
  <c r="AM963" i="1"/>
  <c r="G967" i="1"/>
  <c r="M970" i="1"/>
  <c r="M714" i="1" s="1"/>
  <c r="L137" i="1"/>
  <c r="AI971" i="1"/>
  <c r="AX267" i="1"/>
  <c r="AX76" i="1"/>
  <c r="AX633" i="1"/>
  <c r="AE766" i="1"/>
  <c r="AE754" i="1"/>
  <c r="AE80" i="1"/>
  <c r="AO754" i="1"/>
  <c r="AO80" i="1"/>
  <c r="AO766" i="1"/>
  <c r="W766" i="1"/>
  <c r="W754" i="1"/>
  <c r="W80" i="1"/>
  <c r="AG257" i="1"/>
  <c r="Q34" i="3" s="1"/>
  <c r="J257" i="1"/>
  <c r="Q8" i="3" s="1"/>
  <c r="V968" i="1"/>
  <c r="V704" i="1" s="1"/>
  <c r="AO884" i="1"/>
  <c r="P268" i="1"/>
  <c r="AX360" i="1"/>
  <c r="AM962" i="1"/>
  <c r="AM667" i="1" s="1"/>
  <c r="AX307" i="1"/>
  <c r="AX632" i="1"/>
  <c r="AX809" i="1"/>
  <c r="AX471" i="1"/>
  <c r="X961" i="1"/>
  <c r="AX144" i="1"/>
  <c r="AX266" i="1"/>
  <c r="AX722" i="1"/>
  <c r="Z972" i="1"/>
  <c r="Z389" i="1" s="1"/>
  <c r="AS466" i="1"/>
  <c r="M80" i="1"/>
  <c r="M466" i="1"/>
  <c r="M766" i="1"/>
  <c r="M754" i="1"/>
  <c r="AP257" i="1"/>
  <c r="Q46" i="3" s="1"/>
  <c r="AT562" i="1"/>
  <c r="S564" i="1"/>
  <c r="R134" i="1"/>
  <c r="Z884" i="1"/>
  <c r="AC268" i="1"/>
  <c r="L281" i="1"/>
  <c r="AX631" i="1"/>
  <c r="AJ971" i="1"/>
  <c r="AG754" i="1"/>
  <c r="AG80" i="1"/>
  <c r="AG766" i="1"/>
  <c r="AC968" i="1"/>
  <c r="Y962" i="1"/>
  <c r="Y667" i="1" s="1"/>
  <c r="AX699" i="1"/>
  <c r="AG268" i="1"/>
  <c r="S966" i="1"/>
  <c r="AT268" i="1"/>
  <c r="AR962" i="1"/>
  <c r="AR667" i="1" s="1"/>
  <c r="AB886" i="1"/>
  <c r="G965" i="1"/>
  <c r="H837" i="1"/>
  <c r="I886" i="1"/>
  <c r="U964" i="1"/>
  <c r="U682" i="1" s="1"/>
  <c r="AF963" i="1"/>
  <c r="AQ878" i="1"/>
  <c r="AX723" i="1"/>
  <c r="AO888" i="1"/>
  <c r="AX20" i="1"/>
  <c r="K965" i="1"/>
  <c r="Z971" i="1"/>
  <c r="AX692" i="1"/>
  <c r="AI886" i="1"/>
  <c r="AF967" i="1"/>
  <c r="X962" i="1"/>
  <c r="X667" i="1" s="1"/>
  <c r="AI268" i="1"/>
  <c r="J966" i="1"/>
  <c r="M971" i="1"/>
  <c r="AU268" i="1"/>
  <c r="AR268" i="1"/>
  <c r="T966" i="1"/>
  <c r="AU964" i="1"/>
  <c r="AU682" i="1" s="1"/>
  <c r="I882" i="1"/>
  <c r="AE268" i="1"/>
  <c r="AN970" i="1"/>
  <c r="AN969" i="1"/>
  <c r="AI963" i="1"/>
  <c r="K886" i="1"/>
  <c r="AM961" i="1"/>
  <c r="AB964" i="1"/>
  <c r="AB682" i="1" s="1"/>
  <c r="I971" i="1"/>
  <c r="T971" i="1"/>
  <c r="L268" i="1"/>
  <c r="Y257" i="1"/>
  <c r="Q26" i="3" s="1"/>
  <c r="AX668" i="1"/>
  <c r="AU961" i="1"/>
  <c r="AX683" i="1"/>
  <c r="AX34" i="1"/>
  <c r="P966" i="1"/>
  <c r="P338" i="1" s="1"/>
  <c r="AJ890" i="1"/>
  <c r="AG888" i="1"/>
  <c r="F95" i="1"/>
  <c r="G181" i="1"/>
  <c r="G183" i="1" s="1"/>
  <c r="L5" i="3" s="1"/>
  <c r="M961" i="1"/>
  <c r="AC886" i="1"/>
  <c r="S890" i="1"/>
  <c r="AR840" i="1"/>
  <c r="AR279" i="1" s="1"/>
  <c r="F710" i="1"/>
  <c r="M268" i="1"/>
  <c r="AK890" i="1"/>
  <c r="G964" i="1"/>
  <c r="G682" i="1" s="1"/>
  <c r="P127" i="1"/>
  <c r="AA890" i="1"/>
  <c r="R890" i="1"/>
  <c r="H971" i="1"/>
  <c r="AG840" i="1"/>
  <c r="AG279" i="1" s="1"/>
  <c r="M963" i="1"/>
  <c r="S935" i="1"/>
  <c r="Q963" i="1"/>
  <c r="N874" i="1"/>
  <c r="N125" i="1"/>
  <c r="AJ972" i="1"/>
  <c r="AJ389" i="1" s="1"/>
  <c r="AP971" i="1"/>
  <c r="AP972" i="1"/>
  <c r="AP389" i="1" s="1"/>
  <c r="I888" i="1"/>
  <c r="Y886" i="1"/>
  <c r="N281" i="1"/>
  <c r="N85" i="1"/>
  <c r="N927" i="1" s="1"/>
  <c r="AT281" i="1"/>
  <c r="AT85" i="1"/>
  <c r="J85" i="1"/>
  <c r="J927" i="1" s="1"/>
  <c r="J281" i="1"/>
  <c r="P85" i="1"/>
  <c r="P927" i="1" s="1"/>
  <c r="P281" i="1"/>
  <c r="AP281" i="1"/>
  <c r="AP85" i="1"/>
  <c r="AP927" i="1" s="1"/>
  <c r="AH281" i="1"/>
  <c r="AH85" i="1"/>
  <c r="AH927" i="1" s="1"/>
  <c r="AQ564" i="1"/>
  <c r="AQ281" i="1"/>
  <c r="AQ85" i="1"/>
  <c r="AQ927" i="1" s="1"/>
  <c r="AD281" i="1"/>
  <c r="AD85" i="1"/>
  <c r="AA571" i="1"/>
  <c r="AG571" i="1"/>
  <c r="I571" i="1"/>
  <c r="AS571" i="1"/>
  <c r="AV571" i="1"/>
  <c r="AI571" i="1"/>
  <c r="AL571" i="1"/>
  <c r="AH571" i="1"/>
  <c r="G571" i="1"/>
  <c r="V571" i="1"/>
  <c r="AQ571" i="1"/>
  <c r="AT571" i="1"/>
  <c r="U571" i="1"/>
  <c r="W571" i="1"/>
  <c r="M571" i="1"/>
  <c r="H571" i="1"/>
  <c r="AB571" i="1"/>
  <c r="AE571" i="1"/>
  <c r="AJ571" i="1"/>
  <c r="S571" i="1"/>
  <c r="R571" i="1"/>
  <c r="AD571" i="1"/>
  <c r="Q571" i="1"/>
  <c r="O571" i="1"/>
  <c r="AN571" i="1"/>
  <c r="T571" i="1"/>
  <c r="L571" i="1"/>
  <c r="AR571" i="1"/>
  <c r="AM571" i="1"/>
  <c r="Y571" i="1"/>
  <c r="AF571" i="1"/>
  <c r="AC571" i="1"/>
  <c r="AU571" i="1"/>
  <c r="X571" i="1"/>
  <c r="K571" i="1"/>
  <c r="AO571" i="1"/>
  <c r="N571" i="1"/>
  <c r="AK571" i="1"/>
  <c r="P571" i="1"/>
  <c r="AP571" i="1"/>
  <c r="J571" i="1"/>
  <c r="Z571" i="1"/>
  <c r="AS85" i="1"/>
  <c r="AS927" i="1" s="1"/>
  <c r="AS281" i="1"/>
  <c r="S281" i="1"/>
  <c r="S85" i="1"/>
  <c r="S927" i="1" s="1"/>
  <c r="Z85" i="1"/>
  <c r="Z927" i="1" s="1"/>
  <c r="Z281" i="1"/>
  <c r="AA85" i="1"/>
  <c r="AA927" i="1" s="1"/>
  <c r="AA281" i="1"/>
  <c r="AA972" i="1"/>
  <c r="AA389" i="1" s="1"/>
  <c r="AA971" i="1"/>
  <c r="V972" i="1"/>
  <c r="V389" i="1" s="1"/>
  <c r="V971" i="1"/>
  <c r="AF85" i="1"/>
  <c r="AF927" i="1" s="1"/>
  <c r="AF281" i="1"/>
  <c r="V281" i="1"/>
  <c r="V85" i="1"/>
  <c r="R281" i="1"/>
  <c r="R85" i="1"/>
  <c r="R927" i="1" s="1"/>
  <c r="AP453" i="1"/>
  <c r="AP80" i="1"/>
  <c r="AP766" i="1"/>
  <c r="AP466" i="1"/>
  <c r="AP754" i="1"/>
  <c r="X281" i="1"/>
  <c r="X85" i="1"/>
  <c r="X927" i="1" s="1"/>
  <c r="AX357" i="1"/>
  <c r="AX379" i="1"/>
  <c r="AX226" i="1"/>
  <c r="AX516" i="1"/>
  <c r="AX306" i="1"/>
  <c r="AX322" i="1"/>
  <c r="AX458" i="1"/>
  <c r="AJ257" i="1"/>
  <c r="Q38" i="3" s="1"/>
  <c r="AO257" i="1"/>
  <c r="Q45" i="3" s="1"/>
  <c r="AJ935" i="1"/>
  <c r="AX685" i="1"/>
  <c r="AX383" i="1"/>
  <c r="O890" i="1"/>
  <c r="AQ257" i="1"/>
  <c r="Q49" i="3" s="1"/>
  <c r="X257" i="1"/>
  <c r="Q25" i="3" s="1"/>
  <c r="AD257" i="1"/>
  <c r="Q31" i="3" s="1"/>
  <c r="H890" i="1"/>
  <c r="G963" i="1"/>
  <c r="AX332" i="1"/>
  <c r="AX393" i="1"/>
  <c r="AJ840" i="1"/>
  <c r="AJ279" i="1" s="1"/>
  <c r="U890" i="1"/>
  <c r="AF890" i="1"/>
  <c r="AH75" i="1"/>
  <c r="AH765" i="1"/>
  <c r="AH465" i="1"/>
  <c r="Q769" i="1"/>
  <c r="Q89" i="1"/>
  <c r="Q917" i="1" s="1"/>
  <c r="Y135" i="1"/>
  <c r="Y562" i="1"/>
  <c r="AV562" i="1"/>
  <c r="AV135" i="1"/>
  <c r="AB135" i="1"/>
  <c r="AB562" i="1"/>
  <c r="I70" i="1"/>
  <c r="I225" i="1"/>
  <c r="W562" i="1"/>
  <c r="W135" i="1"/>
  <c r="U135" i="1"/>
  <c r="U562" i="1"/>
  <c r="AT257" i="1"/>
  <c r="Q52" i="3" s="1"/>
  <c r="Z257" i="1"/>
  <c r="Q27" i="3" s="1"/>
  <c r="L257" i="1"/>
  <c r="Q10" i="3" s="1"/>
  <c r="Z890" i="1"/>
  <c r="AD890" i="1"/>
  <c r="R562" i="1"/>
  <c r="R135" i="1"/>
  <c r="AE890" i="1"/>
  <c r="AC890" i="1"/>
  <c r="Z886" i="1"/>
  <c r="AF968" i="1"/>
  <c r="AF356" i="1" s="1"/>
  <c r="AA135" i="1"/>
  <c r="AA562" i="1"/>
  <c r="AS562" i="1"/>
  <c r="AS135" i="1"/>
  <c r="AK886" i="1"/>
  <c r="AI890" i="1"/>
  <c r="AG89" i="1"/>
  <c r="AG141" i="1"/>
  <c r="AE135" i="1"/>
  <c r="AE562" i="1"/>
  <c r="AU135" i="1"/>
  <c r="AU562" i="1"/>
  <c r="AK135" i="1"/>
  <c r="AK562" i="1"/>
  <c r="AF840" i="1"/>
  <c r="AF279" i="1" s="1"/>
  <c r="AI257" i="1"/>
  <c r="Q37" i="3" s="1"/>
  <c r="AL257" i="1"/>
  <c r="Q40" i="3" s="1"/>
  <c r="P257" i="1"/>
  <c r="Q16" i="3" s="1"/>
  <c r="AS136" i="1"/>
  <c r="I135" i="1"/>
  <c r="I562" i="1"/>
  <c r="AF562" i="1"/>
  <c r="AF135" i="1"/>
  <c r="AM135" i="1"/>
  <c r="AM562" i="1"/>
  <c r="K562" i="1"/>
  <c r="K135" i="1"/>
  <c r="AG562" i="1"/>
  <c r="AG135" i="1"/>
  <c r="O135" i="1"/>
  <c r="O562" i="1"/>
  <c r="H836" i="1"/>
  <c r="G869" i="1"/>
  <c r="G836" i="1"/>
  <c r="M135" i="1"/>
  <c r="M562" i="1"/>
  <c r="Q562" i="1"/>
  <c r="Q135" i="1"/>
  <c r="R257" i="1"/>
  <c r="Q20" i="3" s="1"/>
  <c r="U888" i="1"/>
  <c r="AF880" i="1"/>
  <c r="M130" i="1"/>
  <c r="AU465" i="1"/>
  <c r="AU765" i="1"/>
  <c r="AU75" i="1"/>
  <c r="G562" i="1"/>
  <c r="G135" i="1"/>
  <c r="F914" i="1"/>
  <c r="AX914" i="1" s="1"/>
  <c r="AD562" i="1"/>
  <c r="AD135" i="1"/>
  <c r="AI562" i="1"/>
  <c r="AI135" i="1"/>
  <c r="Z135" i="1"/>
  <c r="Z562" i="1"/>
  <c r="T135" i="1"/>
  <c r="T562" i="1"/>
  <c r="M888" i="1"/>
  <c r="AX237" i="1"/>
  <c r="AX29" i="1"/>
  <c r="F333" i="1"/>
  <c r="I257" i="1"/>
  <c r="Q7" i="3" s="1"/>
  <c r="AA257" i="1"/>
  <c r="Q28" i="3" s="1"/>
  <c r="AR257" i="1"/>
  <c r="Q50" i="3" s="1"/>
  <c r="AP840" i="1"/>
  <c r="AP279" i="1" s="1"/>
  <c r="K933" i="1"/>
  <c r="AA933" i="1"/>
  <c r="AK257" i="1"/>
  <c r="Q39" i="3" s="1"/>
  <c r="AH840" i="1"/>
  <c r="AH279" i="1" s="1"/>
  <c r="AM257" i="1"/>
  <c r="Q43" i="3" s="1"/>
  <c r="AX330" i="1"/>
  <c r="M890" i="1"/>
  <c r="AF886" i="1"/>
  <c r="AX771" i="1"/>
  <c r="AX470" i="1"/>
  <c r="AH135" i="1"/>
  <c r="F902" i="1"/>
  <c r="AX902" i="1" s="1"/>
  <c r="AX807" i="1"/>
  <c r="U886" i="1"/>
  <c r="F774" i="1"/>
  <c r="AU876" i="1"/>
  <c r="W781" i="1"/>
  <c r="W981" i="1" s="1"/>
  <c r="P130" i="1"/>
  <c r="Y967" i="1"/>
  <c r="AM840" i="1"/>
  <c r="AM279" i="1" s="1"/>
  <c r="AD840" i="1"/>
  <c r="AD279" i="1" s="1"/>
  <c r="AX491" i="1"/>
  <c r="N886" i="1"/>
  <c r="O781" i="1"/>
  <c r="O982" i="1" s="1"/>
  <c r="N781" i="1"/>
  <c r="N982" i="1" s="1"/>
  <c r="N777" i="1" s="1"/>
  <c r="AX570" i="1"/>
  <c r="W890" i="1"/>
  <c r="AX41" i="1"/>
  <c r="AT890" i="1"/>
  <c r="O967" i="1"/>
  <c r="J241" i="1"/>
  <c r="J515" i="1"/>
  <c r="J738" i="1"/>
  <c r="J431" i="1"/>
  <c r="AX392" i="1"/>
  <c r="AX92" i="1"/>
  <c r="L888" i="1"/>
  <c r="Y890" i="1"/>
  <c r="AX310" i="1"/>
  <c r="AE935" i="1"/>
  <c r="X886" i="1"/>
  <c r="AX815" i="1"/>
  <c r="K257" i="1"/>
  <c r="Q9" i="3" s="1"/>
  <c r="P225" i="1"/>
  <c r="AR890" i="1"/>
  <c r="AX545" i="1"/>
  <c r="AM935" i="1"/>
  <c r="AN890" i="1"/>
  <c r="W886" i="1"/>
  <c r="AX142" i="1"/>
  <c r="AM968" i="1"/>
  <c r="AM967" i="1"/>
  <c r="AX707" i="1"/>
  <c r="AT840" i="1"/>
  <c r="AT279" i="1" s="1"/>
  <c r="AI933" i="1"/>
  <c r="J886" i="1"/>
  <c r="V890" i="1"/>
  <c r="AB880" i="1"/>
  <c r="Y888" i="1"/>
  <c r="S876" i="1"/>
  <c r="AA876" i="1"/>
  <c r="G968" i="1"/>
  <c r="G704" i="1" s="1"/>
  <c r="P465" i="1"/>
  <c r="P75" i="1"/>
  <c r="P765" i="1"/>
  <c r="AL465" i="1"/>
  <c r="AL765" i="1"/>
  <c r="AL75" i="1"/>
  <c r="AR765" i="1"/>
  <c r="AR75" i="1"/>
  <c r="AR465" i="1"/>
  <c r="J136" i="1"/>
  <c r="J563" i="1"/>
  <c r="AT968" i="1"/>
  <c r="AT967" i="1"/>
  <c r="AK567" i="1"/>
  <c r="AK88" i="1"/>
  <c r="AK929" i="1" s="1"/>
  <c r="X765" i="1"/>
  <c r="X465" i="1"/>
  <c r="X75" i="1"/>
  <c r="AC563" i="1"/>
  <c r="AC136" i="1"/>
  <c r="AL840" i="1"/>
  <c r="AL279" i="1" s="1"/>
  <c r="AQ933" i="1"/>
  <c r="AS257" i="1"/>
  <c r="Q51" i="3" s="1"/>
  <c r="AS888" i="1"/>
  <c r="AB888" i="1"/>
  <c r="AA781" i="1"/>
  <c r="S781" i="1"/>
  <c r="S982" i="1" s="1"/>
  <c r="AB781" i="1"/>
  <c r="AF765" i="1"/>
  <c r="AF465" i="1"/>
  <c r="AF75" i="1"/>
  <c r="AD465" i="1"/>
  <c r="AD765" i="1"/>
  <c r="AD75" i="1"/>
  <c r="V465" i="1"/>
  <c r="V75" i="1"/>
  <c r="V765" i="1"/>
  <c r="V136" i="1"/>
  <c r="V563" i="1"/>
  <c r="H569" i="1"/>
  <c r="L569" i="1"/>
  <c r="AV569" i="1"/>
  <c r="G569" i="1"/>
  <c r="W569" i="1"/>
  <c r="S569" i="1"/>
  <c r="AL569" i="1"/>
  <c r="AD569" i="1"/>
  <c r="AO569" i="1"/>
  <c r="AI569" i="1"/>
  <c r="AT569" i="1"/>
  <c r="AN569" i="1"/>
  <c r="AG569" i="1"/>
  <c r="AQ569" i="1"/>
  <c r="Z569" i="1"/>
  <c r="AB569" i="1"/>
  <c r="AF569" i="1"/>
  <c r="AP569" i="1"/>
  <c r="T569" i="1"/>
  <c r="AH569" i="1"/>
  <c r="K569" i="1"/>
  <c r="R569" i="1"/>
  <c r="AJ569" i="1"/>
  <c r="X569" i="1"/>
  <c r="J569" i="1"/>
  <c r="P569" i="1"/>
  <c r="O569" i="1"/>
  <c r="AR569" i="1"/>
  <c r="AU569" i="1"/>
  <c r="U569" i="1"/>
  <c r="AC569" i="1"/>
  <c r="AK569" i="1"/>
  <c r="AA569" i="1"/>
  <c r="Q569" i="1"/>
  <c r="I569" i="1"/>
  <c r="V569" i="1"/>
  <c r="AE569" i="1"/>
  <c r="AS569" i="1"/>
  <c r="AM569" i="1"/>
  <c r="N569" i="1"/>
  <c r="Y569" i="1"/>
  <c r="M569" i="1"/>
  <c r="G88" i="1"/>
  <c r="G929" i="1" s="1"/>
  <c r="G567" i="1"/>
  <c r="AX813" i="1"/>
  <c r="AX265" i="1"/>
  <c r="G738" i="1"/>
  <c r="L886" i="1"/>
  <c r="AM886" i="1"/>
  <c r="AX62" i="1"/>
  <c r="F896" i="1"/>
  <c r="AX896" i="1" s="1"/>
  <c r="H765" i="1"/>
  <c r="H465" i="1"/>
  <c r="H75" i="1"/>
  <c r="N465" i="1"/>
  <c r="N765" i="1"/>
  <c r="N75" i="1"/>
  <c r="AB840" i="1"/>
  <c r="AB279" i="1" s="1"/>
  <c r="Q567" i="1"/>
  <c r="K563" i="1"/>
  <c r="AJ880" i="1"/>
  <c r="AF935" i="1"/>
  <c r="G241" i="1"/>
  <c r="J890" i="1"/>
  <c r="V886" i="1"/>
  <c r="AP465" i="1"/>
  <c r="AP75" i="1"/>
  <c r="AP765" i="1"/>
  <c r="AH136" i="1"/>
  <c r="AH563" i="1"/>
  <c r="Z967" i="1"/>
  <c r="Z968" i="1"/>
  <c r="AB257" i="1"/>
  <c r="Q29" i="3" s="1"/>
  <c r="AM890" i="1"/>
  <c r="G515" i="1"/>
  <c r="Y781" i="1"/>
  <c r="F906" i="1"/>
  <c r="AX906" i="1" s="1"/>
  <c r="AU85" i="1"/>
  <c r="AU564" i="1"/>
  <c r="AU137" i="1"/>
  <c r="AU281" i="1"/>
  <c r="T765" i="1"/>
  <c r="T465" i="1"/>
  <c r="T75" i="1"/>
  <c r="AL967" i="1"/>
  <c r="AL968" i="1"/>
  <c r="AX288" i="1"/>
  <c r="L890" i="1"/>
  <c r="M781" i="1"/>
  <c r="Z781" i="1"/>
  <c r="L781" i="1"/>
  <c r="AJ765" i="1"/>
  <c r="AJ75" i="1"/>
  <c r="AJ465" i="1"/>
  <c r="L75" i="1"/>
  <c r="L465" i="1"/>
  <c r="L765" i="1"/>
  <c r="AR136" i="1"/>
  <c r="AR563" i="1"/>
  <c r="AG967" i="1"/>
  <c r="AG968" i="1"/>
  <c r="R968" i="1"/>
  <c r="R967" i="1"/>
  <c r="S933" i="1"/>
  <c r="T257" i="1"/>
  <c r="Q21" i="3" s="1"/>
  <c r="F835" i="1"/>
  <c r="AX835" i="1" s="1"/>
  <c r="AU935" i="1"/>
  <c r="AK880" i="1"/>
  <c r="AT465" i="1"/>
  <c r="AT765" i="1"/>
  <c r="AT75" i="1"/>
  <c r="AT766" i="1"/>
  <c r="AT80" i="1"/>
  <c r="AT754" i="1"/>
  <c r="AT466" i="1"/>
  <c r="AT453" i="1"/>
  <c r="AB765" i="1"/>
  <c r="AB75" i="1"/>
  <c r="AB465" i="1"/>
  <c r="AD563" i="1"/>
  <c r="AD136" i="1"/>
  <c r="AC967" i="1"/>
  <c r="AX384" i="1"/>
  <c r="Q967" i="1"/>
  <c r="AX71" i="1"/>
  <c r="AU884" i="1"/>
  <c r="AU886" i="1"/>
  <c r="O130" i="1"/>
  <c r="O884" i="1"/>
  <c r="AX808" i="1"/>
  <c r="AD884" i="1"/>
  <c r="AD886" i="1"/>
  <c r="V935" i="1"/>
  <c r="AF781" i="1"/>
  <c r="K781" i="1"/>
  <c r="AL886" i="1"/>
  <c r="AL884" i="1"/>
  <c r="N130" i="1"/>
  <c r="AT884" i="1"/>
  <c r="AT886" i="1"/>
  <c r="S884" i="1"/>
  <c r="S886" i="1"/>
  <c r="O935" i="1"/>
  <c r="Q781" i="1"/>
  <c r="AQ884" i="1"/>
  <c r="AQ890" i="1"/>
  <c r="G884" i="1"/>
  <c r="G886" i="1"/>
  <c r="K884" i="1"/>
  <c r="K890" i="1"/>
  <c r="AX318" i="1"/>
  <c r="AA886" i="1"/>
  <c r="AA884" i="1"/>
  <c r="H888" i="1"/>
  <c r="AX347" i="1"/>
  <c r="AX364" i="1"/>
  <c r="V781" i="1"/>
  <c r="V981" i="1" s="1"/>
  <c r="AR781" i="1"/>
  <c r="AR981" i="1" s="1"/>
  <c r="AX481" i="1"/>
  <c r="G931" i="1"/>
  <c r="H886" i="1"/>
  <c r="N126" i="1"/>
  <c r="T781" i="1"/>
  <c r="T981" i="1" s="1"/>
  <c r="AU781" i="1"/>
  <c r="AU982" i="1" s="1"/>
  <c r="X781" i="1"/>
  <c r="X981" i="1" s="1"/>
  <c r="AE781" i="1"/>
  <c r="AE981" i="1" s="1"/>
  <c r="AC935" i="1"/>
  <c r="AX273" i="1"/>
  <c r="AG781" i="1"/>
  <c r="AG982" i="1" s="1"/>
  <c r="I781" i="1"/>
  <c r="AI781" i="1"/>
  <c r="AI982" i="1" s="1"/>
  <c r="P781" i="1"/>
  <c r="AM781" i="1"/>
  <c r="J781" i="1"/>
  <c r="J981" i="1" s="1"/>
  <c r="AX346" i="1"/>
  <c r="AJ781" i="1"/>
  <c r="AJ981" i="1" s="1"/>
  <c r="AP781" i="1"/>
  <c r="AX778" i="1"/>
  <c r="G781" i="1"/>
  <c r="G981" i="1" s="1"/>
  <c r="AS781" i="1"/>
  <c r="AS982" i="1" s="1"/>
  <c r="AX93" i="1"/>
  <c r="F368" i="1"/>
  <c r="AX317" i="1"/>
  <c r="AH781" i="1"/>
  <c r="AH981" i="1" s="1"/>
  <c r="AV781" i="1"/>
  <c r="AV981" i="1" s="1"/>
  <c r="AX572" i="1"/>
  <c r="AQ781" i="1"/>
  <c r="AQ982" i="1" s="1"/>
  <c r="AN781" i="1"/>
  <c r="AK781" i="1"/>
  <c r="AK981" i="1" s="1"/>
  <c r="R781" i="1"/>
  <c r="U781" i="1"/>
  <c r="W935" i="1"/>
  <c r="AX351" i="1"/>
  <c r="AC781" i="1"/>
  <c r="AC982" i="1" s="1"/>
  <c r="AT781" i="1"/>
  <c r="AT982" i="1" s="1"/>
  <c r="H781" i="1"/>
  <c r="AO781" i="1"/>
  <c r="AO981" i="1" s="1"/>
  <c r="AL781" i="1"/>
  <c r="AL982" i="1" s="1"/>
  <c r="AD781" i="1"/>
  <c r="AD982" i="1" s="1"/>
  <c r="AX350" i="1"/>
  <c r="AJ886" i="1"/>
  <c r="AJ888" i="1"/>
  <c r="AG880" i="1"/>
  <c r="AG886" i="1"/>
  <c r="P935" i="1"/>
  <c r="P126" i="1"/>
  <c r="M126" i="1"/>
  <c r="AX51" i="1"/>
  <c r="AV890" i="1"/>
  <c r="AV886" i="1"/>
  <c r="Q890" i="1"/>
  <c r="O126" i="1"/>
  <c r="O876" i="1"/>
  <c r="AX344" i="1"/>
  <c r="AS886" i="1"/>
  <c r="AS880" i="1"/>
  <c r="X890" i="1"/>
  <c r="AX325" i="1"/>
  <c r="AN888" i="1"/>
  <c r="AN886" i="1"/>
  <c r="AC880" i="1"/>
  <c r="AX380" i="1"/>
  <c r="AH876" i="1"/>
  <c r="AP876" i="1"/>
  <c r="AR888" i="1"/>
  <c r="AR886" i="1"/>
  <c r="AR880" i="1"/>
  <c r="Q880" i="1"/>
  <c r="Q886" i="1"/>
  <c r="Q888" i="1"/>
  <c r="AC888" i="1"/>
  <c r="I880" i="1"/>
  <c r="AB890" i="1"/>
  <c r="AV880" i="1"/>
  <c r="AN880" i="1"/>
  <c r="T880" i="1"/>
  <c r="T886" i="1"/>
  <c r="T890" i="1"/>
  <c r="T888" i="1"/>
  <c r="AO890" i="1"/>
  <c r="N876" i="1"/>
  <c r="N890" i="1"/>
  <c r="Z876" i="1"/>
  <c r="X880" i="1"/>
  <c r="AX254" i="1"/>
  <c r="N935" i="1"/>
  <c r="P886" i="1"/>
  <c r="P890" i="1"/>
  <c r="P128" i="1"/>
  <c r="P880" i="1"/>
  <c r="M886" i="1"/>
  <c r="M880" i="1"/>
  <c r="AX472" i="1"/>
  <c r="R876" i="1"/>
  <c r="I890" i="1"/>
  <c r="AG890" i="1"/>
  <c r="X888" i="1"/>
  <c r="AE561" i="1"/>
  <c r="AE134" i="1"/>
  <c r="AT86" i="1"/>
  <c r="AT565" i="1"/>
  <c r="AT138" i="1"/>
  <c r="AU565" i="1"/>
  <c r="AU86" i="1"/>
  <c r="AU138" i="1"/>
  <c r="AE140" i="1"/>
  <c r="AE567" i="1"/>
  <c r="AE88" i="1"/>
  <c r="AE929" i="1" s="1"/>
  <c r="AL140" i="1"/>
  <c r="AL567" i="1"/>
  <c r="AL88" i="1"/>
  <c r="AL929" i="1" s="1"/>
  <c r="Y933" i="1"/>
  <c r="Y935" i="1"/>
  <c r="H935" i="1"/>
  <c r="I561" i="1"/>
  <c r="F900" i="1"/>
  <c r="AX900" i="1" s="1"/>
  <c r="I134" i="1"/>
  <c r="S561" i="1"/>
  <c r="S134" i="1"/>
  <c r="W140" i="1"/>
  <c r="W567" i="1"/>
  <c r="W88" i="1"/>
  <c r="W929" i="1" s="1"/>
  <c r="M933" i="1"/>
  <c r="M935" i="1"/>
  <c r="L933" i="1"/>
  <c r="L935" i="1"/>
  <c r="AV88" i="1"/>
  <c r="AV929" i="1" s="1"/>
  <c r="AV140" i="1"/>
  <c r="AV567" i="1"/>
  <c r="V88" i="1"/>
  <c r="V929" i="1" s="1"/>
  <c r="V140" i="1"/>
  <c r="Q134" i="1"/>
  <c r="Q561" i="1"/>
  <c r="AB933" i="1"/>
  <c r="AB935" i="1"/>
  <c r="AN935" i="1"/>
  <c r="AX329" i="1"/>
  <c r="F912" i="1"/>
  <c r="AX912" i="1" s="1"/>
  <c r="O88" i="1"/>
  <c r="O929" i="1" s="1"/>
  <c r="O567" i="1"/>
  <c r="O140" i="1"/>
  <c r="U88" i="1"/>
  <c r="U140" i="1"/>
  <c r="U567" i="1"/>
  <c r="AA561" i="1"/>
  <c r="AA134" i="1"/>
  <c r="X935" i="1"/>
  <c r="AR935" i="1"/>
  <c r="AR933" i="1"/>
  <c r="Q933" i="1"/>
  <c r="Q935" i="1"/>
  <c r="AT935" i="1"/>
  <c r="T935" i="1"/>
  <c r="T933" i="1"/>
  <c r="AL935" i="1"/>
  <c r="R929" i="1"/>
  <c r="AX396" i="1"/>
  <c r="AX236" i="1"/>
  <c r="AH561" i="1"/>
  <c r="AH134" i="1"/>
  <c r="W933" i="1"/>
  <c r="AS933" i="1"/>
  <c r="AS935" i="1"/>
  <c r="J933" i="1"/>
  <c r="J935" i="1"/>
  <c r="R933" i="1"/>
  <c r="R935" i="1"/>
  <c r="AX503" i="1"/>
  <c r="AE933" i="1"/>
  <c r="AG933" i="1"/>
  <c r="AG935" i="1"/>
  <c r="I933" i="1"/>
  <c r="I935" i="1"/>
  <c r="AH935" i="1"/>
  <c r="AH933" i="1"/>
  <c r="U935" i="1"/>
  <c r="AX615" i="1"/>
  <c r="H738" i="1"/>
  <c r="H241" i="1"/>
  <c r="H431" i="1"/>
  <c r="H515" i="1"/>
  <c r="AX489" i="1"/>
  <c r="G933" i="1"/>
  <c r="Z933" i="1"/>
  <c r="Z935" i="1"/>
  <c r="AK933" i="1"/>
  <c r="AK935" i="1"/>
  <c r="AD935" i="1"/>
  <c r="AD565" i="1"/>
  <c r="AD86" i="1"/>
  <c r="AD138" i="1"/>
  <c r="AP935" i="1"/>
  <c r="AP933" i="1"/>
  <c r="AO933" i="1"/>
  <c r="AO935" i="1"/>
  <c r="AV935" i="1"/>
  <c r="AX614" i="1"/>
  <c r="T138" i="1"/>
  <c r="T565" i="1"/>
  <c r="T86" i="1"/>
  <c r="AE563" i="1"/>
  <c r="AE136" i="1"/>
  <c r="U136" i="1"/>
  <c r="U563" i="1"/>
  <c r="AG136" i="1"/>
  <c r="AG563" i="1"/>
  <c r="AQ567" i="1"/>
  <c r="AQ140" i="1"/>
  <c r="AQ88" i="1"/>
  <c r="AI567" i="1"/>
  <c r="AI140" i="1"/>
  <c r="AI88" i="1"/>
  <c r="AT140" i="1"/>
  <c r="AT567" i="1"/>
  <c r="AT88" i="1"/>
  <c r="AF225" i="1"/>
  <c r="AF70" i="1"/>
  <c r="AT225" i="1"/>
  <c r="AT70" i="1"/>
  <c r="AA70" i="1"/>
  <c r="AA225" i="1"/>
  <c r="AM70" i="1"/>
  <c r="AM225" i="1"/>
  <c r="H929" i="1"/>
  <c r="N563" i="1"/>
  <c r="N136" i="1"/>
  <c r="K87" i="1"/>
  <c r="K566" i="1"/>
  <c r="AX566" i="1" s="1"/>
  <c r="F910" i="1"/>
  <c r="AX910" i="1" s="1"/>
  <c r="K139" i="1"/>
  <c r="AX139" i="1" s="1"/>
  <c r="AB86" i="1"/>
  <c r="AB565" i="1"/>
  <c r="AB138" i="1"/>
  <c r="AX457" i="1"/>
  <c r="Z840" i="1"/>
  <c r="P136" i="1"/>
  <c r="P563" i="1"/>
  <c r="AP136" i="1"/>
  <c r="AP563" i="1"/>
  <c r="AI136" i="1"/>
  <c r="AI563" i="1"/>
  <c r="AV563" i="1"/>
  <c r="AV136" i="1"/>
  <c r="T88" i="1"/>
  <c r="T929" i="1" s="1"/>
  <c r="T140" i="1"/>
  <c r="L140" i="1"/>
  <c r="L88" i="1"/>
  <c r="AR88" i="1"/>
  <c r="AR140" i="1"/>
  <c r="AR567" i="1"/>
  <c r="AB563" i="1"/>
  <c r="S70" i="1"/>
  <c r="S225" i="1"/>
  <c r="AQ225" i="1"/>
  <c r="AQ70" i="1"/>
  <c r="AB70" i="1"/>
  <c r="AB225" i="1"/>
  <c r="L225" i="1"/>
  <c r="AJ136" i="1"/>
  <c r="AJ563" i="1"/>
  <c r="AN136" i="1"/>
  <c r="AN563" i="1"/>
  <c r="AA567" i="1"/>
  <c r="AA140" i="1"/>
  <c r="AA88" i="1"/>
  <c r="S567" i="1"/>
  <c r="S88" i="1"/>
  <c r="S140" i="1"/>
  <c r="AD88" i="1"/>
  <c r="AD140" i="1"/>
  <c r="AU140" i="1"/>
  <c r="AU567" i="1"/>
  <c r="AU88" i="1"/>
  <c r="AD80" i="1"/>
  <c r="AD453" i="1"/>
  <c r="AD766" i="1"/>
  <c r="AD466" i="1"/>
  <c r="AD754" i="1"/>
  <c r="AX361" i="1"/>
  <c r="I238" i="1"/>
  <c r="AX235" i="1"/>
  <c r="AL563" i="1"/>
  <c r="AL136" i="1"/>
  <c r="W136" i="1"/>
  <c r="W563" i="1"/>
  <c r="O136" i="1"/>
  <c r="O563" i="1"/>
  <c r="S136" i="1"/>
  <c r="S563" i="1"/>
  <c r="AJ88" i="1"/>
  <c r="AJ929" i="1" s="1"/>
  <c r="AJ140" i="1"/>
  <c r="AB88" i="1"/>
  <c r="AB929" i="1" s="1"/>
  <c r="AB140" i="1"/>
  <c r="J88" i="1"/>
  <c r="J567" i="1"/>
  <c r="J140" i="1"/>
  <c r="T563" i="1"/>
  <c r="AI70" i="1"/>
  <c r="AI225" i="1"/>
  <c r="AL70" i="1"/>
  <c r="AL225" i="1"/>
  <c r="M225" i="1"/>
  <c r="M70" i="1"/>
  <c r="AR225" i="1"/>
  <c r="AP225" i="1"/>
  <c r="AP70" i="1"/>
  <c r="K70" i="1"/>
  <c r="K225" i="1"/>
  <c r="AL565" i="1"/>
  <c r="AL86" i="1"/>
  <c r="AL138" i="1"/>
  <c r="Z80" i="1"/>
  <c r="Z754" i="1"/>
  <c r="Z453" i="1"/>
  <c r="Z466" i="1"/>
  <c r="Z766" i="1"/>
  <c r="AA563" i="1"/>
  <c r="AA136" i="1"/>
  <c r="H563" i="1"/>
  <c r="H136" i="1"/>
  <c r="AT563" i="1"/>
  <c r="AT136" i="1"/>
  <c r="Q929" i="1"/>
  <c r="AH140" i="1"/>
  <c r="AH88" i="1"/>
  <c r="AH567" i="1"/>
  <c r="M88" i="1"/>
  <c r="M929" i="1" s="1"/>
  <c r="M140" i="1"/>
  <c r="M567" i="1"/>
  <c r="AP88" i="1"/>
  <c r="AP140" i="1"/>
  <c r="AP567" i="1"/>
  <c r="AX256" i="1"/>
  <c r="G257" i="1"/>
  <c r="O225" i="1"/>
  <c r="O70" i="1"/>
  <c r="U70" i="1"/>
  <c r="U225" i="1"/>
  <c r="Q70" i="1"/>
  <c r="Q225" i="1"/>
  <c r="AC225" i="1"/>
  <c r="AC70" i="1"/>
  <c r="AX613" i="1"/>
  <c r="V86" i="1"/>
  <c r="V138" i="1"/>
  <c r="V565" i="1"/>
  <c r="AQ563" i="1"/>
  <c r="AQ136" i="1"/>
  <c r="AM563" i="1"/>
  <c r="AM136" i="1"/>
  <c r="AU136" i="1"/>
  <c r="AU563" i="1"/>
  <c r="R136" i="1"/>
  <c r="R563" i="1"/>
  <c r="I140" i="1"/>
  <c r="I567" i="1"/>
  <c r="I88" i="1"/>
  <c r="I929" i="1" s="1"/>
  <c r="AC140" i="1"/>
  <c r="AC567" i="1"/>
  <c r="AC88" i="1"/>
  <c r="Z88" i="1"/>
  <c r="Z567" i="1"/>
  <c r="Z140" i="1"/>
  <c r="AE225" i="1"/>
  <c r="AE70" i="1"/>
  <c r="AK225" i="1"/>
  <c r="AK70" i="1"/>
  <c r="AG225" i="1"/>
  <c r="AG70" i="1"/>
  <c r="AS225" i="1"/>
  <c r="AS70" i="1"/>
  <c r="F908" i="1"/>
  <c r="AX908" i="1" s="1"/>
  <c r="AJ86" i="1"/>
  <c r="AJ138" i="1"/>
  <c r="AJ565" i="1"/>
  <c r="N225" i="1"/>
  <c r="N70" i="1"/>
  <c r="W70" i="1"/>
  <c r="W225" i="1"/>
  <c r="AU70" i="1"/>
  <c r="AU225" i="1"/>
  <c r="N466" i="1"/>
  <c r="N80" i="1"/>
  <c r="N754" i="1"/>
  <c r="N766" i="1"/>
  <c r="N453" i="1"/>
  <c r="F898" i="1"/>
  <c r="AX898" i="1" s="1"/>
  <c r="AV927" i="1"/>
  <c r="AF567" i="1"/>
  <c r="AF140" i="1"/>
  <c r="AF88" i="1"/>
  <c r="Z136" i="1"/>
  <c r="Z563" i="1"/>
  <c r="AK563" i="1"/>
  <c r="AK136" i="1"/>
  <c r="M136" i="1"/>
  <c r="M563" i="1"/>
  <c r="L563" i="1"/>
  <c r="L136" i="1"/>
  <c r="Y140" i="1"/>
  <c r="Y567" i="1"/>
  <c r="Y88" i="1"/>
  <c r="AS140" i="1"/>
  <c r="AS567" i="1"/>
  <c r="AS88" i="1"/>
  <c r="AN88" i="1"/>
  <c r="AN140" i="1"/>
  <c r="AN567" i="1"/>
  <c r="AV225" i="1"/>
  <c r="AV70" i="1"/>
  <c r="Z225" i="1"/>
  <c r="Z70" i="1"/>
  <c r="R70" i="1"/>
  <c r="R225" i="1"/>
  <c r="H70" i="1"/>
  <c r="F894" i="1"/>
  <c r="AX894" i="1" s="1"/>
  <c r="G136" i="1"/>
  <c r="G563" i="1"/>
  <c r="F904" i="1"/>
  <c r="AX904" i="1" s="1"/>
  <c r="I927" i="1"/>
  <c r="I136" i="1"/>
  <c r="I563" i="1"/>
  <c r="Y136" i="1"/>
  <c r="Y563" i="1"/>
  <c r="K140" i="1"/>
  <c r="K567" i="1"/>
  <c r="K88" i="1"/>
  <c r="AO140" i="1"/>
  <c r="AO567" i="1"/>
  <c r="AO88" i="1"/>
  <c r="N140" i="1"/>
  <c r="N88" i="1"/>
  <c r="N929" i="1" s="1"/>
  <c r="X88" i="1"/>
  <c r="X140" i="1"/>
  <c r="X567" i="1"/>
  <c r="J70" i="1"/>
  <c r="J225" i="1"/>
  <c r="AN70" i="1"/>
  <c r="AN225" i="1"/>
  <c r="G225" i="1"/>
  <c r="G70" i="1"/>
  <c r="AJ225" i="1"/>
  <c r="AJ70" i="1"/>
  <c r="P929" i="1"/>
  <c r="F117" i="2" l="1"/>
  <c r="K116" i="2"/>
  <c r="J116" i="2"/>
  <c r="AX769" i="1"/>
  <c r="AX568" i="1"/>
  <c r="AX720" i="1"/>
  <c r="AX141" i="1"/>
  <c r="AX638" i="1"/>
  <c r="N981" i="1"/>
  <c r="W982" i="1"/>
  <c r="W479" i="1" s="1"/>
  <c r="AX738" i="1"/>
  <c r="AG917" i="1"/>
  <c r="AX292" i="1"/>
  <c r="G404" i="1"/>
  <c r="AO372" i="1"/>
  <c r="N356" i="1"/>
  <c r="C877" i="1"/>
  <c r="C873" i="1"/>
  <c r="F837" i="1"/>
  <c r="AX837" i="1" s="1"/>
  <c r="AX128" i="1"/>
  <c r="G405" i="1"/>
  <c r="G411" i="1"/>
  <c r="G840" i="1" s="1"/>
  <c r="G279" i="1" s="1"/>
  <c r="AS372" i="1"/>
  <c r="K704" i="1"/>
  <c r="AX546" i="1"/>
  <c r="AP697" i="1"/>
  <c r="C875" i="1"/>
  <c r="A246" i="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T372" i="1"/>
  <c r="AE372" i="1"/>
  <c r="AQ704" i="1"/>
  <c r="AC61" i="3"/>
  <c r="AU372" i="1"/>
  <c r="AS356" i="1"/>
  <c r="F335" i="1"/>
  <c r="F421" i="1" s="1"/>
  <c r="AF338" i="1"/>
  <c r="AX245" i="1"/>
  <c r="AX246" i="1"/>
  <c r="AX248" i="1"/>
  <c r="AX247" i="1"/>
  <c r="AL372" i="1"/>
  <c r="AB714" i="1"/>
  <c r="AB356" i="1"/>
  <c r="AM714" i="1"/>
  <c r="AA356" i="1"/>
  <c r="V338" i="1"/>
  <c r="I338" i="1"/>
  <c r="X704" i="1"/>
  <c r="Y697" i="1"/>
  <c r="I356" i="1"/>
  <c r="F867" i="1"/>
  <c r="AA868" i="1" s="1"/>
  <c r="AA520" i="1" s="1"/>
  <c r="N697" i="1"/>
  <c r="N372" i="1"/>
  <c r="S704" i="1"/>
  <c r="Z60" i="3"/>
  <c r="K714" i="1"/>
  <c r="P356" i="1"/>
  <c r="F872" i="1"/>
  <c r="M873" i="1" s="1"/>
  <c r="M551" i="1" s="1"/>
  <c r="W704" i="1"/>
  <c r="AI356" i="1"/>
  <c r="L714" i="1"/>
  <c r="AP714" i="1"/>
  <c r="AE704" i="1"/>
  <c r="AI338" i="1"/>
  <c r="AO356" i="1"/>
  <c r="AV356" i="1"/>
  <c r="AA338" i="1"/>
  <c r="AF714" i="1"/>
  <c r="AP356" i="1"/>
  <c r="L704" i="1"/>
  <c r="U714" i="1"/>
  <c r="AG714" i="1"/>
  <c r="U356" i="1"/>
  <c r="AR704" i="1"/>
  <c r="J714" i="1"/>
  <c r="AD714" i="1"/>
  <c r="W697" i="1"/>
  <c r="AD356" i="1"/>
  <c r="W372" i="1"/>
  <c r="Y356" i="1"/>
  <c r="T704" i="1"/>
  <c r="S714" i="1"/>
  <c r="H356" i="1"/>
  <c r="AH714" i="1"/>
  <c r="AU356" i="1"/>
  <c r="O704" i="1"/>
  <c r="AD697" i="1"/>
  <c r="X714" i="1"/>
  <c r="G372" i="1"/>
  <c r="AC714" i="1"/>
  <c r="P697" i="1"/>
  <c r="L697" i="1"/>
  <c r="P372" i="1"/>
  <c r="O338" i="1"/>
  <c r="R697" i="1"/>
  <c r="AI372" i="1"/>
  <c r="AR714" i="1"/>
  <c r="I714" i="1"/>
  <c r="F731" i="1"/>
  <c r="G389" i="1"/>
  <c r="AX389" i="1" s="1"/>
  <c r="H697" i="1"/>
  <c r="AT372" i="1"/>
  <c r="AV372" i="1"/>
  <c r="G338" i="1"/>
  <c r="AE697" i="1"/>
  <c r="H714" i="1"/>
  <c r="AJ372" i="1"/>
  <c r="AH704" i="1"/>
  <c r="AK714" i="1"/>
  <c r="J356" i="1"/>
  <c r="AX129" i="1"/>
  <c r="Q356" i="1"/>
  <c r="AK697" i="1"/>
  <c r="V372" i="1"/>
  <c r="Z697" i="1"/>
  <c r="Y372" i="1"/>
  <c r="AN338" i="1"/>
  <c r="R372" i="1"/>
  <c r="AA714" i="1"/>
  <c r="AA372" i="1"/>
  <c r="F874" i="1"/>
  <c r="G875" i="1" s="1"/>
  <c r="G743" i="1" s="1"/>
  <c r="X697" i="1"/>
  <c r="AT927" i="1"/>
  <c r="AJ356" i="1"/>
  <c r="M356" i="1"/>
  <c r="AO338" i="1"/>
  <c r="AX125" i="1"/>
  <c r="Q697" i="1"/>
  <c r="AM697" i="1"/>
  <c r="AV697" i="1"/>
  <c r="M372" i="1"/>
  <c r="AB338" i="1"/>
  <c r="R917" i="1"/>
  <c r="AQ714" i="1"/>
  <c r="AQ338" i="1"/>
  <c r="I19" i="3"/>
  <c r="AX127" i="1"/>
  <c r="AJ338" i="1"/>
  <c r="AC697" i="1"/>
  <c r="Q714" i="1"/>
  <c r="F882" i="1"/>
  <c r="G883" i="1" s="1"/>
  <c r="G556" i="1" s="1"/>
  <c r="AF704" i="1"/>
  <c r="U697" i="1"/>
  <c r="K697" i="1"/>
  <c r="AT697" i="1"/>
  <c r="AN704" i="1"/>
  <c r="AX431" i="1"/>
  <c r="F969" i="1"/>
  <c r="AG697" i="1"/>
  <c r="AK704" i="1"/>
  <c r="F878" i="1"/>
  <c r="AO879" i="1" s="1"/>
  <c r="AO554" i="1" s="1"/>
  <c r="AH338" i="1"/>
  <c r="AH697" i="1"/>
  <c r="AR697" i="1"/>
  <c r="M697" i="1"/>
  <c r="AU697" i="1"/>
  <c r="AU338" i="1"/>
  <c r="P946" i="1"/>
  <c r="G16" i="3" s="1"/>
  <c r="AX241" i="1"/>
  <c r="F970" i="1"/>
  <c r="AX970" i="1" s="1"/>
  <c r="F931" i="1"/>
  <c r="O932" i="1" s="1"/>
  <c r="O483" i="1" s="1"/>
  <c r="AX564" i="1"/>
  <c r="Z372" i="1"/>
  <c r="Z714" i="1"/>
  <c r="AD60" i="3"/>
  <c r="O714" i="1"/>
  <c r="O372" i="1"/>
  <c r="F966" i="1"/>
  <c r="AX966" i="1" s="1"/>
  <c r="F965" i="1"/>
  <c r="AX682" i="1"/>
  <c r="AD927" i="1"/>
  <c r="V356" i="1"/>
  <c r="F962" i="1"/>
  <c r="AX962" i="1" s="1"/>
  <c r="AX137" i="1"/>
  <c r="F964" i="1"/>
  <c r="AX964" i="1" s="1"/>
  <c r="R55" i="3"/>
  <c r="R57" i="3" s="1"/>
  <c r="R61" i="3" s="1"/>
  <c r="AX281" i="1"/>
  <c r="AX85" i="1"/>
  <c r="AL338" i="1"/>
  <c r="F971" i="1"/>
  <c r="F961" i="1"/>
  <c r="AS697" i="1"/>
  <c r="AS338" i="1"/>
  <c r="AX181" i="1"/>
  <c r="F972" i="1"/>
  <c r="AX972" i="1" s="1"/>
  <c r="T697" i="1"/>
  <c r="T338" i="1"/>
  <c r="S338" i="1"/>
  <c r="S697" i="1"/>
  <c r="AN714" i="1"/>
  <c r="AN372" i="1"/>
  <c r="H405" i="1"/>
  <c r="H411" i="1"/>
  <c r="H404" i="1"/>
  <c r="H410" i="1"/>
  <c r="J338" i="1"/>
  <c r="J697" i="1"/>
  <c r="AC356" i="1"/>
  <c r="AC704" i="1"/>
  <c r="I21" i="3"/>
  <c r="AX571" i="1"/>
  <c r="AX562" i="1"/>
  <c r="AX89" i="1"/>
  <c r="F884" i="1"/>
  <c r="Z885" i="1" s="1"/>
  <c r="Z557" i="1" s="1"/>
  <c r="L946" i="1"/>
  <c r="G10" i="3" s="1"/>
  <c r="G416" i="1"/>
  <c r="G417" i="1"/>
  <c r="G727" i="1"/>
  <c r="F836" i="1"/>
  <c r="F869" i="1"/>
  <c r="G870" i="1" s="1"/>
  <c r="H417" i="1"/>
  <c r="H727" i="1"/>
  <c r="H416" i="1"/>
  <c r="AX135" i="1"/>
  <c r="N479" i="1"/>
  <c r="I946" i="1"/>
  <c r="G7" i="3" s="1"/>
  <c r="F967" i="1"/>
  <c r="AE917" i="1"/>
  <c r="I15" i="3"/>
  <c r="AX515" i="1"/>
  <c r="AE982" i="1"/>
  <c r="AE479" i="1" s="1"/>
  <c r="O777" i="1"/>
  <c r="O479" i="1"/>
  <c r="S479" i="1"/>
  <c r="S777" i="1"/>
  <c r="G982" i="1"/>
  <c r="G479" i="1" s="1"/>
  <c r="W917" i="1"/>
  <c r="AU927" i="1"/>
  <c r="S981" i="1"/>
  <c r="O981" i="1"/>
  <c r="AX569" i="1"/>
  <c r="F888" i="1"/>
  <c r="S889" i="1" s="1"/>
  <c r="S737" i="1" s="1"/>
  <c r="AX75" i="1"/>
  <c r="AX765" i="1"/>
  <c r="AX465" i="1"/>
  <c r="AX80" i="1"/>
  <c r="AG356" i="1"/>
  <c r="AG704" i="1"/>
  <c r="AR946" i="1"/>
  <c r="G50" i="3" s="1"/>
  <c r="AS981" i="1"/>
  <c r="AL356" i="1"/>
  <c r="AL704" i="1"/>
  <c r="R356" i="1"/>
  <c r="R704" i="1"/>
  <c r="M982" i="1"/>
  <c r="M981" i="1"/>
  <c r="Z356" i="1"/>
  <c r="Z704" i="1"/>
  <c r="AB982" i="1"/>
  <c r="AB981" i="1"/>
  <c r="AT704" i="1"/>
  <c r="AT356" i="1"/>
  <c r="F968" i="1"/>
  <c r="AX968" i="1" s="1"/>
  <c r="J982" i="1"/>
  <c r="J479" i="1" s="1"/>
  <c r="AX130" i="1"/>
  <c r="Y982" i="1"/>
  <c r="Y981" i="1"/>
  <c r="G356" i="1"/>
  <c r="L981" i="1"/>
  <c r="L982" i="1"/>
  <c r="AA982" i="1"/>
  <c r="AA981" i="1"/>
  <c r="AM704" i="1"/>
  <c r="AM356" i="1"/>
  <c r="F183" i="1"/>
  <c r="L59" i="3" s="1"/>
  <c r="L57" i="3" s="1"/>
  <c r="Z982" i="1"/>
  <c r="Z981" i="1"/>
  <c r="V982" i="1"/>
  <c r="V777" i="1" s="1"/>
  <c r="F876" i="1"/>
  <c r="AM877" i="1" s="1"/>
  <c r="F880" i="1"/>
  <c r="AJ881" i="1" s="1"/>
  <c r="AJ555" i="1" s="1"/>
  <c r="F890" i="1"/>
  <c r="H891" i="1" s="1"/>
  <c r="F886" i="1"/>
  <c r="J887" i="1" s="1"/>
  <c r="J433" i="1" s="1"/>
  <c r="AQ981" i="1"/>
  <c r="AJ982" i="1"/>
  <c r="AJ777" i="1" s="1"/>
  <c r="AI981" i="1"/>
  <c r="Q981" i="1"/>
  <c r="Q982" i="1"/>
  <c r="AD981" i="1"/>
  <c r="K982" i="1"/>
  <c r="K981" i="1"/>
  <c r="X982" i="1"/>
  <c r="X479" i="1" s="1"/>
  <c r="AF981" i="1"/>
  <c r="AF982" i="1"/>
  <c r="AC981" i="1"/>
  <c r="AK982" i="1"/>
  <c r="AK777" i="1" s="1"/>
  <c r="AC479" i="1"/>
  <c r="AC777" i="1"/>
  <c r="AH982" i="1"/>
  <c r="AS479" i="1"/>
  <c r="AS777" i="1"/>
  <c r="AG981" i="1"/>
  <c r="AD777" i="1"/>
  <c r="AD479" i="1"/>
  <c r="AN981" i="1"/>
  <c r="AN982" i="1"/>
  <c r="AG479" i="1"/>
  <c r="AG777" i="1"/>
  <c r="AX466" i="1"/>
  <c r="AX754" i="1"/>
  <c r="AL981" i="1"/>
  <c r="AQ479" i="1"/>
  <c r="AQ777" i="1"/>
  <c r="AM982" i="1"/>
  <c r="AM981" i="1"/>
  <c r="AU981" i="1"/>
  <c r="I981" i="1"/>
  <c r="I982" i="1"/>
  <c r="AL777" i="1"/>
  <c r="AL479" i="1"/>
  <c r="H982" i="1"/>
  <c r="H981" i="1"/>
  <c r="AP981" i="1"/>
  <c r="AP982" i="1"/>
  <c r="P982" i="1"/>
  <c r="P981" i="1"/>
  <c r="AU777" i="1"/>
  <c r="AU479" i="1"/>
  <c r="AT777" i="1"/>
  <c r="AT479" i="1"/>
  <c r="U982" i="1"/>
  <c r="U981" i="1"/>
  <c r="AO982" i="1"/>
  <c r="AT981" i="1"/>
  <c r="R981" i="1"/>
  <c r="R982" i="1"/>
  <c r="AV982" i="1"/>
  <c r="AI777" i="1"/>
  <c r="AI479" i="1"/>
  <c r="T982" i="1"/>
  <c r="AR982" i="1"/>
  <c r="AX453" i="1"/>
  <c r="I29" i="3"/>
  <c r="F933" i="1"/>
  <c r="S934" i="1" s="1"/>
  <c r="S786" i="1" s="1"/>
  <c r="S788" i="1" s="1"/>
  <c r="S984" i="1" s="1"/>
  <c r="AX126" i="1"/>
  <c r="AX561" i="1"/>
  <c r="U929" i="1"/>
  <c r="U917" i="1"/>
  <c r="AX225" i="1"/>
  <c r="AX140" i="1"/>
  <c r="AX134" i="1"/>
  <c r="F935" i="1"/>
  <c r="I936" i="1" s="1"/>
  <c r="I492" i="1" s="1"/>
  <c r="I26" i="3"/>
  <c r="AX136" i="1"/>
  <c r="Z915" i="1"/>
  <c r="Z923" i="1"/>
  <c r="Z921" i="1"/>
  <c r="Z946" i="1"/>
  <c r="AN929" i="1"/>
  <c r="I10" i="3"/>
  <c r="AK946" i="1"/>
  <c r="AH929" i="1"/>
  <c r="AH946" i="1"/>
  <c r="I40" i="3"/>
  <c r="AD929" i="1"/>
  <c r="AD917" i="1"/>
  <c r="I44" i="3"/>
  <c r="AB927" i="1"/>
  <c r="AB917" i="1"/>
  <c r="AA921" i="1"/>
  <c r="AA923" i="1"/>
  <c r="AA915" i="1"/>
  <c r="AA946" i="1"/>
  <c r="AI929" i="1"/>
  <c r="AX565" i="1"/>
  <c r="I25" i="3"/>
  <c r="AS929" i="1"/>
  <c r="AU946" i="1"/>
  <c r="Z917" i="1"/>
  <c r="Z929" i="1"/>
  <c r="I20" i="3"/>
  <c r="I28" i="3"/>
  <c r="M946" i="1"/>
  <c r="I50" i="3"/>
  <c r="AT946" i="1"/>
  <c r="I22" i="3"/>
  <c r="AX138" i="1"/>
  <c r="X917" i="1"/>
  <c r="X946" i="1"/>
  <c r="X921" i="1"/>
  <c r="X915" i="1"/>
  <c r="X923" i="1"/>
  <c r="X929" i="1"/>
  <c r="I7" i="3"/>
  <c r="AV946" i="1"/>
  <c r="AE915" i="1"/>
  <c r="AE946" i="1"/>
  <c r="AC929" i="1"/>
  <c r="AC917" i="1"/>
  <c r="Q946" i="1"/>
  <c r="Q915" i="1"/>
  <c r="S929" i="1"/>
  <c r="I38" i="3"/>
  <c r="AX667" i="1"/>
  <c r="AR929" i="1"/>
  <c r="I37" i="3"/>
  <c r="I14" i="3"/>
  <c r="AX88" i="1"/>
  <c r="AJ946" i="1"/>
  <c r="AN946" i="1"/>
  <c r="I51" i="3"/>
  <c r="I13" i="3"/>
  <c r="AF917" i="1"/>
  <c r="AF929" i="1"/>
  <c r="W915" i="1"/>
  <c r="W923" i="1"/>
  <c r="W921" i="1"/>
  <c r="W946" i="1"/>
  <c r="AJ927" i="1"/>
  <c r="I53" i="3"/>
  <c r="AP929" i="1"/>
  <c r="K946" i="1"/>
  <c r="I8" i="3"/>
  <c r="L929" i="1"/>
  <c r="Z279" i="1"/>
  <c r="AF921" i="1"/>
  <c r="AF915" i="1"/>
  <c r="AF923" i="1"/>
  <c r="AF946" i="1"/>
  <c r="AQ929" i="1"/>
  <c r="I9" i="3"/>
  <c r="Y929" i="1"/>
  <c r="Y946" i="1"/>
  <c r="Y917" i="1"/>
  <c r="Y921" i="1"/>
  <c r="Y923" i="1"/>
  <c r="Y915" i="1"/>
  <c r="I39" i="3"/>
  <c r="I33" i="3"/>
  <c r="AX766" i="1"/>
  <c r="N946" i="1"/>
  <c r="AS946" i="1"/>
  <c r="I30" i="3"/>
  <c r="I43" i="3"/>
  <c r="U921" i="1"/>
  <c r="U923" i="1"/>
  <c r="U915" i="1"/>
  <c r="U946" i="1"/>
  <c r="AP946" i="1"/>
  <c r="AL946" i="1"/>
  <c r="AU929" i="1"/>
  <c r="AA929" i="1"/>
  <c r="AA917" i="1"/>
  <c r="S946" i="1"/>
  <c r="I46" i="3"/>
  <c r="I32" i="3"/>
  <c r="J946" i="1"/>
  <c r="AO929" i="1"/>
  <c r="AO946" i="1"/>
  <c r="H946" i="1"/>
  <c r="O946" i="1"/>
  <c r="I52" i="3"/>
  <c r="AL927" i="1"/>
  <c r="J929" i="1"/>
  <c r="K929" i="1"/>
  <c r="AX87" i="1"/>
  <c r="AT929" i="1"/>
  <c r="AX70" i="1"/>
  <c r="G946" i="1"/>
  <c r="AG923" i="1"/>
  <c r="AG915" i="1"/>
  <c r="AG946" i="1"/>
  <c r="AG921" i="1"/>
  <c r="AX567" i="1"/>
  <c r="I49" i="3"/>
  <c r="I23" i="3"/>
  <c r="AD915" i="1"/>
  <c r="AD923" i="1"/>
  <c r="AD921" i="1"/>
  <c r="AD946" i="1"/>
  <c r="AB915" i="1"/>
  <c r="AB921" i="1"/>
  <c r="AB946" i="1"/>
  <c r="AB923" i="1"/>
  <c r="I16" i="3"/>
  <c r="AM946" i="1"/>
  <c r="I45" i="3"/>
  <c r="AX563" i="1"/>
  <c r="R915" i="1"/>
  <c r="R946" i="1"/>
  <c r="I27" i="3"/>
  <c r="V923" i="1"/>
  <c r="V927" i="1"/>
  <c r="V915" i="1"/>
  <c r="V921" i="1"/>
  <c r="V917" i="1"/>
  <c r="V946" i="1"/>
  <c r="AC923" i="1"/>
  <c r="AC915" i="1"/>
  <c r="AC921" i="1"/>
  <c r="AC946" i="1"/>
  <c r="Q5" i="3"/>
  <c r="F257" i="1"/>
  <c r="Q59" i="3" s="1"/>
  <c r="I6" i="3"/>
  <c r="AI946" i="1"/>
  <c r="I24" i="3"/>
  <c r="I31" i="3"/>
  <c r="AQ946" i="1"/>
  <c r="I55" i="3"/>
  <c r="I34" i="3"/>
  <c r="T927" i="1"/>
  <c r="T917" i="1"/>
  <c r="T946" i="1"/>
  <c r="T915" i="1"/>
  <c r="T923" i="1"/>
  <c r="AX86" i="1"/>
  <c r="T921" i="1"/>
  <c r="F118" i="2" l="1"/>
  <c r="K117" i="2"/>
  <c r="J117" i="2"/>
  <c r="H443" i="1"/>
  <c r="H519" i="1"/>
  <c r="W777" i="1"/>
  <c r="AX404" i="1"/>
  <c r="T868" i="1"/>
  <c r="T616" i="1" s="1"/>
  <c r="O868" i="1"/>
  <c r="O520" i="1" s="1"/>
  <c r="W873" i="1"/>
  <c r="W222" i="1" s="1"/>
  <c r="T875" i="1"/>
  <c r="T743" i="1" s="1"/>
  <c r="AX405" i="1"/>
  <c r="I873" i="1"/>
  <c r="I222" i="1" s="1"/>
  <c r="H873" i="1"/>
  <c r="H222" i="1" s="1"/>
  <c r="AL873" i="1"/>
  <c r="AL551" i="1" s="1"/>
  <c r="AP873" i="1"/>
  <c r="AP222" i="1" s="1"/>
  <c r="N873" i="1"/>
  <c r="N551" i="1" s="1"/>
  <c r="AE873" i="1"/>
  <c r="AE222" i="1" s="1"/>
  <c r="AD873" i="1"/>
  <c r="AD222" i="1" s="1"/>
  <c r="AF873" i="1"/>
  <c r="AF551" i="1" s="1"/>
  <c r="AO873" i="1"/>
  <c r="AO551" i="1" s="1"/>
  <c r="Y873" i="1"/>
  <c r="Y222" i="1" s="1"/>
  <c r="AV873" i="1"/>
  <c r="R873" i="1"/>
  <c r="R222" i="1" s="1"/>
  <c r="AC868" i="1"/>
  <c r="AC616" i="1" s="1"/>
  <c r="G868" i="1"/>
  <c r="G520" i="1" s="1"/>
  <c r="AS868" i="1"/>
  <c r="AS520" i="1" s="1"/>
  <c r="AX411" i="1"/>
  <c r="I868" i="1"/>
  <c r="I520" i="1" s="1"/>
  <c r="AD868" i="1"/>
  <c r="AD520" i="1" s="1"/>
  <c r="J868" i="1"/>
  <c r="J616" i="1" s="1"/>
  <c r="AL868" i="1"/>
  <c r="AL616" i="1" s="1"/>
  <c r="S868" i="1"/>
  <c r="S520" i="1" s="1"/>
  <c r="K868" i="1"/>
  <c r="K616" i="1" s="1"/>
  <c r="AA616" i="1"/>
  <c r="Y868" i="1"/>
  <c r="Y616" i="1" s="1"/>
  <c r="AH868" i="1"/>
  <c r="AH520" i="1" s="1"/>
  <c r="Z868" i="1"/>
  <c r="Z616" i="1" s="1"/>
  <c r="AK868" i="1"/>
  <c r="AK616" i="1" s="1"/>
  <c r="W875" i="1"/>
  <c r="W743" i="1" s="1"/>
  <c r="G223" i="1"/>
  <c r="AN868" i="1"/>
  <c r="AN520" i="1" s="1"/>
  <c r="AV868" i="1"/>
  <c r="AP868" i="1"/>
  <c r="AP520" i="1" s="1"/>
  <c r="R868" i="1"/>
  <c r="R616" i="1" s="1"/>
  <c r="Q868" i="1"/>
  <c r="Q616" i="1" s="1"/>
  <c r="AF868" i="1"/>
  <c r="AF616" i="1" s="1"/>
  <c r="AC875" i="1"/>
  <c r="AC439" i="1" s="1"/>
  <c r="N868" i="1"/>
  <c r="N616" i="1" s="1"/>
  <c r="AI868" i="1"/>
  <c r="AI520" i="1" s="1"/>
  <c r="P868" i="1"/>
  <c r="P520" i="1" s="1"/>
  <c r="AT868" i="1"/>
  <c r="AT520" i="1" s="1"/>
  <c r="AR868" i="1"/>
  <c r="AR616" i="1" s="1"/>
  <c r="AT875" i="1"/>
  <c r="AT552" i="1" s="1"/>
  <c r="AI875" i="1"/>
  <c r="AI223" i="1" s="1"/>
  <c r="V875" i="1"/>
  <c r="V552" i="1" s="1"/>
  <c r="AE868" i="1"/>
  <c r="AE520" i="1" s="1"/>
  <c r="X868" i="1"/>
  <c r="X520" i="1" s="1"/>
  <c r="W868" i="1"/>
  <c r="W616" i="1" s="1"/>
  <c r="AU868" i="1"/>
  <c r="AU520" i="1" s="1"/>
  <c r="H868" i="1"/>
  <c r="H520" i="1" s="1"/>
  <c r="M875" i="1"/>
  <c r="M743" i="1" s="1"/>
  <c r="U868" i="1"/>
  <c r="U616" i="1" s="1"/>
  <c r="AB868" i="1"/>
  <c r="AB520" i="1" s="1"/>
  <c r="L868" i="1"/>
  <c r="L616" i="1" s="1"/>
  <c r="AQ868" i="1"/>
  <c r="AQ520" i="1" s="1"/>
  <c r="V868" i="1"/>
  <c r="V616" i="1" s="1"/>
  <c r="AM868" i="1"/>
  <c r="AM616" i="1" s="1"/>
  <c r="AG868" i="1"/>
  <c r="AG616" i="1" s="1"/>
  <c r="AJ868" i="1"/>
  <c r="AJ616" i="1" s="1"/>
  <c r="AO868" i="1"/>
  <c r="AO520" i="1" s="1"/>
  <c r="M868" i="1"/>
  <c r="M520" i="1" s="1"/>
  <c r="A280" i="1"/>
  <c r="A281" i="1" s="1"/>
  <c r="A282" i="1" s="1"/>
  <c r="A283" i="1" s="1"/>
  <c r="H617" i="1"/>
  <c r="H250" i="1"/>
  <c r="H244" i="1"/>
  <c r="AO932" i="1"/>
  <c r="AO483" i="1" s="1"/>
  <c r="L875" i="1"/>
  <c r="L223" i="1" s="1"/>
  <c r="AD875" i="1"/>
  <c r="AD439" i="1" s="1"/>
  <c r="AU875" i="1"/>
  <c r="AU439" i="1" s="1"/>
  <c r="AE875" i="1"/>
  <c r="AE439" i="1" s="1"/>
  <c r="S875" i="1"/>
  <c r="S223" i="1" s="1"/>
  <c r="X875" i="1"/>
  <c r="X439" i="1" s="1"/>
  <c r="AQ875" i="1"/>
  <c r="AQ223" i="1" s="1"/>
  <c r="P875" i="1"/>
  <c r="P743" i="1" s="1"/>
  <c r="AV875" i="1"/>
  <c r="AV439" i="1" s="1"/>
  <c r="U873" i="1"/>
  <c r="U551" i="1" s="1"/>
  <c r="AM873" i="1"/>
  <c r="AM551" i="1" s="1"/>
  <c r="AN873" i="1"/>
  <c r="AN551" i="1" s="1"/>
  <c r="AC873" i="1"/>
  <c r="AC551" i="1" s="1"/>
  <c r="AB873" i="1"/>
  <c r="AB222" i="1" s="1"/>
  <c r="J873" i="1"/>
  <c r="J222" i="1" s="1"/>
  <c r="Z873" i="1"/>
  <c r="Z551" i="1" s="1"/>
  <c r="AI873" i="1"/>
  <c r="AI551" i="1" s="1"/>
  <c r="T873" i="1"/>
  <c r="T551" i="1" s="1"/>
  <c r="G873" i="1"/>
  <c r="G222" i="1" s="1"/>
  <c r="AQ873" i="1"/>
  <c r="AQ551" i="1" s="1"/>
  <c r="AS873" i="1"/>
  <c r="AS222" i="1" s="1"/>
  <c r="P873" i="1"/>
  <c r="P222" i="1" s="1"/>
  <c r="Q873" i="1"/>
  <c r="Q222" i="1" s="1"/>
  <c r="AR873" i="1"/>
  <c r="AR551" i="1" s="1"/>
  <c r="X873" i="1"/>
  <c r="X551" i="1" s="1"/>
  <c r="S873" i="1"/>
  <c r="S551" i="1" s="1"/>
  <c r="AU873" i="1"/>
  <c r="AU551" i="1" s="1"/>
  <c r="AT873" i="1"/>
  <c r="AT222" i="1" s="1"/>
  <c r="AK873" i="1"/>
  <c r="AK222" i="1" s="1"/>
  <c r="M222" i="1"/>
  <c r="K873" i="1"/>
  <c r="K551" i="1" s="1"/>
  <c r="AJ873" i="1"/>
  <c r="AJ551" i="1" s="1"/>
  <c r="AH873" i="1"/>
  <c r="AH551" i="1" s="1"/>
  <c r="O873" i="1"/>
  <c r="O222" i="1" s="1"/>
  <c r="L873" i="1"/>
  <c r="L222" i="1" s="1"/>
  <c r="AG873" i="1"/>
  <c r="AG551" i="1" s="1"/>
  <c r="AA873" i="1"/>
  <c r="AA222" i="1" s="1"/>
  <c r="V873" i="1"/>
  <c r="V551" i="1" s="1"/>
  <c r="AA932" i="1"/>
  <c r="AA483" i="1" s="1"/>
  <c r="AF881" i="1"/>
  <c r="AF555" i="1" s="1"/>
  <c r="Z932" i="1"/>
  <c r="Z483" i="1" s="1"/>
  <c r="AO616" i="1"/>
  <c r="H875" i="1"/>
  <c r="H223" i="1" s="1"/>
  <c r="AL875" i="1"/>
  <c r="AL439" i="1" s="1"/>
  <c r="AN875" i="1"/>
  <c r="AN743" i="1" s="1"/>
  <c r="AJ875" i="1"/>
  <c r="AJ439" i="1" s="1"/>
  <c r="K875" i="1"/>
  <c r="K439" i="1" s="1"/>
  <c r="G439" i="1"/>
  <c r="AO875" i="1"/>
  <c r="AO223" i="1" s="1"/>
  <c r="Y875" i="1"/>
  <c r="Y743" i="1" s="1"/>
  <c r="AF875" i="1"/>
  <c r="AF223" i="1" s="1"/>
  <c r="AH875" i="1"/>
  <c r="AH743" i="1" s="1"/>
  <c r="AP875" i="1"/>
  <c r="AP552" i="1" s="1"/>
  <c r="G552" i="1"/>
  <c r="AB875" i="1"/>
  <c r="AB439" i="1" s="1"/>
  <c r="J875" i="1"/>
  <c r="J743" i="1" s="1"/>
  <c r="Z875" i="1"/>
  <c r="Z223" i="1" s="1"/>
  <c r="R875" i="1"/>
  <c r="R439" i="1" s="1"/>
  <c r="AG875" i="1"/>
  <c r="AG439" i="1" s="1"/>
  <c r="I875" i="1"/>
  <c r="I743" i="1" s="1"/>
  <c r="AS875" i="1"/>
  <c r="AS552" i="1" s="1"/>
  <c r="U875" i="1"/>
  <c r="U439" i="1" s="1"/>
  <c r="Q875" i="1"/>
  <c r="Q439" i="1" s="1"/>
  <c r="AK875" i="1"/>
  <c r="AK743" i="1" s="1"/>
  <c r="AR875" i="1"/>
  <c r="AR223" i="1" s="1"/>
  <c r="O875" i="1"/>
  <c r="O439" i="1" s="1"/>
  <c r="AA875" i="1"/>
  <c r="AA439" i="1" s="1"/>
  <c r="AM875" i="1"/>
  <c r="AM223" i="1" s="1"/>
  <c r="N875" i="1"/>
  <c r="N439" i="1" s="1"/>
  <c r="AJ883" i="1"/>
  <c r="AJ556" i="1" s="1"/>
  <c r="AC883" i="1"/>
  <c r="AC556" i="1" s="1"/>
  <c r="AT932" i="1"/>
  <c r="AT483" i="1" s="1"/>
  <c r="AF932" i="1"/>
  <c r="AF483" i="1" s="1"/>
  <c r="AS932" i="1"/>
  <c r="AS483" i="1" s="1"/>
  <c r="AD932" i="1"/>
  <c r="AD483" i="1" s="1"/>
  <c r="M891" i="1"/>
  <c r="M519" i="1" s="1"/>
  <c r="M932" i="1"/>
  <c r="M483" i="1" s="1"/>
  <c r="AI932" i="1"/>
  <c r="AI483" i="1" s="1"/>
  <c r="O891" i="1"/>
  <c r="W932" i="1"/>
  <c r="W483" i="1" s="1"/>
  <c r="AE883" i="1"/>
  <c r="AE556" i="1" s="1"/>
  <c r="Y932" i="1"/>
  <c r="Y483" i="1" s="1"/>
  <c r="AK932" i="1"/>
  <c r="AK483" i="1" s="1"/>
  <c r="R932" i="1"/>
  <c r="R483" i="1" s="1"/>
  <c r="AR932" i="1"/>
  <c r="AR483" i="1" s="1"/>
  <c r="V932" i="1"/>
  <c r="V483" i="1" s="1"/>
  <c r="AL932" i="1"/>
  <c r="AL483" i="1" s="1"/>
  <c r="H932" i="1"/>
  <c r="H483" i="1" s="1"/>
  <c r="S932" i="1"/>
  <c r="S483" i="1" s="1"/>
  <c r="U932" i="1"/>
  <c r="U483" i="1" s="1"/>
  <c r="I932" i="1"/>
  <c r="I483" i="1" s="1"/>
  <c r="AJ932" i="1"/>
  <c r="AJ483" i="1" s="1"/>
  <c r="N932" i="1"/>
  <c r="N483" i="1" s="1"/>
  <c r="G932" i="1"/>
  <c r="G483" i="1" s="1"/>
  <c r="AB932" i="1"/>
  <c r="AB483" i="1" s="1"/>
  <c r="P932" i="1"/>
  <c r="P483" i="1" s="1"/>
  <c r="AH932" i="1"/>
  <c r="AH483" i="1" s="1"/>
  <c r="AG932" i="1"/>
  <c r="AG483" i="1" s="1"/>
  <c r="AQ932" i="1"/>
  <c r="AQ483" i="1" s="1"/>
  <c r="AC932" i="1"/>
  <c r="AC483" i="1" s="1"/>
  <c r="AS883" i="1"/>
  <c r="AS556" i="1" s="1"/>
  <c r="AE932" i="1"/>
  <c r="AE483" i="1" s="1"/>
  <c r="AN932" i="1"/>
  <c r="AN483" i="1" s="1"/>
  <c r="L932" i="1"/>
  <c r="L483" i="1" s="1"/>
  <c r="T932" i="1"/>
  <c r="T483" i="1" s="1"/>
  <c r="AV932" i="1"/>
  <c r="AV483" i="1" s="1"/>
  <c r="X932" i="1"/>
  <c r="X483" i="1" s="1"/>
  <c r="AP932" i="1"/>
  <c r="AP483" i="1" s="1"/>
  <c r="K932" i="1"/>
  <c r="K483" i="1" s="1"/>
  <c r="AM932" i="1"/>
  <c r="AM483" i="1" s="1"/>
  <c r="J932" i="1"/>
  <c r="J483" i="1" s="1"/>
  <c r="Q932" i="1"/>
  <c r="Q483" i="1" s="1"/>
  <c r="AU932" i="1"/>
  <c r="AU483" i="1" s="1"/>
  <c r="P891" i="1"/>
  <c r="AN891" i="1"/>
  <c r="AL891" i="1"/>
  <c r="AL519" i="1" s="1"/>
  <c r="AQ889" i="1"/>
  <c r="AQ745" i="1" s="1"/>
  <c r="AU891" i="1"/>
  <c r="AQ891" i="1"/>
  <c r="AF891" i="1"/>
  <c r="AI891" i="1"/>
  <c r="AI889" i="1"/>
  <c r="AI737" i="1" s="1"/>
  <c r="AJ891" i="1"/>
  <c r="H428" i="1"/>
  <c r="K891" i="1"/>
  <c r="H740" i="1"/>
  <c r="Z891" i="1"/>
  <c r="V891" i="1"/>
  <c r="L891" i="1"/>
  <c r="AH891" i="1"/>
  <c r="AH519" i="1" s="1"/>
  <c r="AC891" i="1"/>
  <c r="Q891" i="1"/>
  <c r="Q519" i="1" s="1"/>
  <c r="AV891" i="1"/>
  <c r="H432" i="1"/>
  <c r="T891" i="1"/>
  <c r="W891" i="1"/>
  <c r="H295" i="1"/>
  <c r="AC879" i="1"/>
  <c r="AC554" i="1" s="1"/>
  <c r="U879" i="1"/>
  <c r="U554" i="1" s="1"/>
  <c r="AU879" i="1"/>
  <c r="AU554" i="1" s="1"/>
  <c r="AL885" i="1"/>
  <c r="AL557" i="1" s="1"/>
  <c r="V885" i="1"/>
  <c r="V557" i="1" s="1"/>
  <c r="AD879" i="1"/>
  <c r="AD554" i="1" s="1"/>
  <c r="AV885" i="1"/>
  <c r="AV557" i="1" s="1"/>
  <c r="H885" i="1"/>
  <c r="H557" i="1" s="1"/>
  <c r="U885" i="1"/>
  <c r="U557" i="1" s="1"/>
  <c r="Y885" i="1"/>
  <c r="Y557" i="1" s="1"/>
  <c r="S883" i="1"/>
  <c r="S556" i="1" s="1"/>
  <c r="AG883" i="1"/>
  <c r="AG556" i="1" s="1"/>
  <c r="AM883" i="1"/>
  <c r="AM556" i="1" s="1"/>
  <c r="I883" i="1"/>
  <c r="I556" i="1" s="1"/>
  <c r="M883" i="1"/>
  <c r="M556" i="1" s="1"/>
  <c r="H883" i="1"/>
  <c r="H556" i="1" s="1"/>
  <c r="AB883" i="1"/>
  <c r="AB556" i="1" s="1"/>
  <c r="Y877" i="1"/>
  <c r="Y553" i="1" s="1"/>
  <c r="AD877" i="1"/>
  <c r="AD429" i="1" s="1"/>
  <c r="Z883" i="1"/>
  <c r="Z556" i="1" s="1"/>
  <c r="Y883" i="1"/>
  <c r="Y556" i="1" s="1"/>
  <c r="V883" i="1"/>
  <c r="V556" i="1" s="1"/>
  <c r="AQ883" i="1"/>
  <c r="AQ556" i="1" s="1"/>
  <c r="AA883" i="1"/>
  <c r="AA556" i="1" s="1"/>
  <c r="AN883" i="1"/>
  <c r="AN556" i="1" s="1"/>
  <c r="AK883" i="1"/>
  <c r="AK556" i="1" s="1"/>
  <c r="W883" i="1"/>
  <c r="W556" i="1" s="1"/>
  <c r="O883" i="1"/>
  <c r="O556" i="1" s="1"/>
  <c r="Q883" i="1"/>
  <c r="Q556" i="1" s="1"/>
  <c r="AI883" i="1"/>
  <c r="AI556" i="1" s="1"/>
  <c r="AV883" i="1"/>
  <c r="AV556" i="1" s="1"/>
  <c r="N883" i="1"/>
  <c r="N556" i="1" s="1"/>
  <c r="AT883" i="1"/>
  <c r="AT556" i="1" s="1"/>
  <c r="AD883" i="1"/>
  <c r="AD556" i="1" s="1"/>
  <c r="L883" i="1"/>
  <c r="L556" i="1" s="1"/>
  <c r="AR883" i="1"/>
  <c r="AR556" i="1" s="1"/>
  <c r="AL883" i="1"/>
  <c r="AL556" i="1" s="1"/>
  <c r="AU883" i="1"/>
  <c r="AU556" i="1" s="1"/>
  <c r="AO883" i="1"/>
  <c r="AO556" i="1" s="1"/>
  <c r="AP883" i="1"/>
  <c r="AP556" i="1" s="1"/>
  <c r="U883" i="1"/>
  <c r="U556" i="1" s="1"/>
  <c r="X883" i="1"/>
  <c r="X556" i="1" s="1"/>
  <c r="AH883" i="1"/>
  <c r="AH556" i="1" s="1"/>
  <c r="R883" i="1"/>
  <c r="R556" i="1" s="1"/>
  <c r="T883" i="1"/>
  <c r="T556" i="1" s="1"/>
  <c r="K883" i="1"/>
  <c r="K556" i="1" s="1"/>
  <c r="AF883" i="1"/>
  <c r="AF556" i="1" s="1"/>
  <c r="P883" i="1"/>
  <c r="P556" i="1" s="1"/>
  <c r="J883" i="1"/>
  <c r="J556" i="1" s="1"/>
  <c r="AF887" i="1"/>
  <c r="AF433" i="1" s="1"/>
  <c r="Q887" i="1"/>
  <c r="Q433" i="1" s="1"/>
  <c r="Z887" i="1"/>
  <c r="Z433" i="1" s="1"/>
  <c r="I887" i="1"/>
  <c r="I433" i="1" s="1"/>
  <c r="AI887" i="1"/>
  <c r="AI433" i="1" s="1"/>
  <c r="AS887" i="1"/>
  <c r="AS433" i="1" s="1"/>
  <c r="Y887" i="1"/>
  <c r="Y433" i="1" s="1"/>
  <c r="AA887" i="1"/>
  <c r="AA433" i="1" s="1"/>
  <c r="AQ887" i="1"/>
  <c r="AQ433" i="1" s="1"/>
  <c r="K887" i="1"/>
  <c r="K433" i="1" s="1"/>
  <c r="AJ887" i="1"/>
  <c r="AJ433" i="1" s="1"/>
  <c r="AL887" i="1"/>
  <c r="AL433" i="1" s="1"/>
  <c r="V887" i="1"/>
  <c r="V433" i="1" s="1"/>
  <c r="AD887" i="1"/>
  <c r="AD433" i="1" s="1"/>
  <c r="AE887" i="1"/>
  <c r="AE433" i="1" s="1"/>
  <c r="H887" i="1"/>
  <c r="H433" i="1" s="1"/>
  <c r="G887" i="1"/>
  <c r="G433" i="1" s="1"/>
  <c r="AT887" i="1"/>
  <c r="AT433" i="1" s="1"/>
  <c r="AV887" i="1"/>
  <c r="AV433" i="1" s="1"/>
  <c r="X887" i="1"/>
  <c r="X433" i="1" s="1"/>
  <c r="AP887" i="1"/>
  <c r="AP433" i="1" s="1"/>
  <c r="AK887" i="1"/>
  <c r="AK433" i="1" s="1"/>
  <c r="AO887" i="1"/>
  <c r="AO433" i="1" s="1"/>
  <c r="AB887" i="1"/>
  <c r="AB433" i="1" s="1"/>
  <c r="T887" i="1"/>
  <c r="T433" i="1" s="1"/>
  <c r="L887" i="1"/>
  <c r="L433" i="1" s="1"/>
  <c r="AG887" i="1"/>
  <c r="AG433" i="1" s="1"/>
  <c r="AH887" i="1"/>
  <c r="AH433" i="1" s="1"/>
  <c r="AR887" i="1"/>
  <c r="AR433" i="1" s="1"/>
  <c r="W887" i="1"/>
  <c r="W433" i="1" s="1"/>
  <c r="S887" i="1"/>
  <c r="S433" i="1" s="1"/>
  <c r="N887" i="1"/>
  <c r="N433" i="1" s="1"/>
  <c r="P887" i="1"/>
  <c r="P433" i="1" s="1"/>
  <c r="R887" i="1"/>
  <c r="R433" i="1" s="1"/>
  <c r="O887" i="1"/>
  <c r="O433" i="1" s="1"/>
  <c r="AM887" i="1"/>
  <c r="AM433" i="1" s="1"/>
  <c r="AU887" i="1"/>
  <c r="AU433" i="1" s="1"/>
  <c r="M887" i="1"/>
  <c r="M433" i="1" s="1"/>
  <c r="AN887" i="1"/>
  <c r="AN433" i="1" s="1"/>
  <c r="U887" i="1"/>
  <c r="U433" i="1" s="1"/>
  <c r="AC887" i="1"/>
  <c r="AC433" i="1" s="1"/>
  <c r="O616" i="1"/>
  <c r="AM879" i="1"/>
  <c r="AM554" i="1" s="1"/>
  <c r="Q879" i="1"/>
  <c r="Q554" i="1" s="1"/>
  <c r="V879" i="1"/>
  <c r="V554" i="1" s="1"/>
  <c r="AF879" i="1"/>
  <c r="AF554" i="1" s="1"/>
  <c r="AG879" i="1"/>
  <c r="AG554" i="1" s="1"/>
  <c r="AT879" i="1"/>
  <c r="AT554" i="1" s="1"/>
  <c r="I879" i="1"/>
  <c r="I554" i="1" s="1"/>
  <c r="AA879" i="1"/>
  <c r="AA554" i="1" s="1"/>
  <c r="AQ879" i="1"/>
  <c r="AQ554" i="1" s="1"/>
  <c r="S879" i="1"/>
  <c r="S554" i="1" s="1"/>
  <c r="R879" i="1"/>
  <c r="R554" i="1" s="1"/>
  <c r="O879" i="1"/>
  <c r="O554" i="1" s="1"/>
  <c r="M879" i="1"/>
  <c r="M554" i="1" s="1"/>
  <c r="AJ879" i="1"/>
  <c r="AJ554" i="1" s="1"/>
  <c r="W879" i="1"/>
  <c r="W554" i="1" s="1"/>
  <c r="AB879" i="1"/>
  <c r="AB554" i="1" s="1"/>
  <c r="T879" i="1"/>
  <c r="T554" i="1" s="1"/>
  <c r="AR879" i="1"/>
  <c r="AR554" i="1" s="1"/>
  <c r="AN879" i="1"/>
  <c r="AN554" i="1" s="1"/>
  <c r="Y879" i="1"/>
  <c r="Y554" i="1" s="1"/>
  <c r="AH879" i="1"/>
  <c r="AH554" i="1" s="1"/>
  <c r="AP879" i="1"/>
  <c r="AP554" i="1" s="1"/>
  <c r="X879" i="1"/>
  <c r="X554" i="1" s="1"/>
  <c r="K879" i="1"/>
  <c r="K554" i="1" s="1"/>
  <c r="N879" i="1"/>
  <c r="N554" i="1" s="1"/>
  <c r="AV879" i="1"/>
  <c r="AV554" i="1" s="1"/>
  <c r="Z879" i="1"/>
  <c r="Z554" i="1" s="1"/>
  <c r="L879" i="1"/>
  <c r="L554" i="1" s="1"/>
  <c r="H879" i="1"/>
  <c r="H554" i="1" s="1"/>
  <c r="J879" i="1"/>
  <c r="J554" i="1" s="1"/>
  <c r="P879" i="1"/>
  <c r="P554" i="1" s="1"/>
  <c r="AE879" i="1"/>
  <c r="AE554" i="1" s="1"/>
  <c r="AL879" i="1"/>
  <c r="AL554" i="1" s="1"/>
  <c r="AI879" i="1"/>
  <c r="AI554" i="1" s="1"/>
  <c r="G879" i="1"/>
  <c r="AK879" i="1"/>
  <c r="AK554" i="1" s="1"/>
  <c r="AS879" i="1"/>
  <c r="AS554" i="1" s="1"/>
  <c r="AX714" i="1"/>
  <c r="S891" i="1"/>
  <c r="AB891" i="1"/>
  <c r="AR891" i="1"/>
  <c r="R891" i="1"/>
  <c r="H746" i="1"/>
  <c r="AD891" i="1"/>
  <c r="X891" i="1"/>
  <c r="AS891" i="1"/>
  <c r="AS519" i="1" s="1"/>
  <c r="U891" i="1"/>
  <c r="H277" i="1"/>
  <c r="H442" i="1"/>
  <c r="AE891" i="1"/>
  <c r="AM891" i="1"/>
  <c r="Y891" i="1"/>
  <c r="N891" i="1"/>
  <c r="AP891" i="1"/>
  <c r="AA891" i="1"/>
  <c r="H518" i="1"/>
  <c r="H735" i="1"/>
  <c r="H739" i="1"/>
  <c r="AK891" i="1"/>
  <c r="I891" i="1"/>
  <c r="AO891" i="1"/>
  <c r="AG891" i="1"/>
  <c r="J891" i="1"/>
  <c r="H199" i="1"/>
  <c r="AT891" i="1"/>
  <c r="G891" i="1"/>
  <c r="AX372" i="1"/>
  <c r="AX697" i="1"/>
  <c r="AG881" i="1"/>
  <c r="AG555" i="1" s="1"/>
  <c r="J777" i="1"/>
  <c r="AX338" i="1"/>
  <c r="AO881" i="1"/>
  <c r="AO555" i="1" s="1"/>
  <c r="W889" i="1"/>
  <c r="W441" i="1" s="1"/>
  <c r="T881" i="1"/>
  <c r="T555" i="1" s="1"/>
  <c r="S430" i="1"/>
  <c r="AE881" i="1"/>
  <c r="AE555" i="1" s="1"/>
  <c r="T889" i="1"/>
  <c r="T745" i="1" s="1"/>
  <c r="R881" i="1"/>
  <c r="R555" i="1" s="1"/>
  <c r="Z889" i="1"/>
  <c r="Z430" i="1" s="1"/>
  <c r="AD881" i="1"/>
  <c r="AD555" i="1" s="1"/>
  <c r="X777" i="1"/>
  <c r="AX410" i="1"/>
  <c r="H840" i="1"/>
  <c r="V479" i="1"/>
  <c r="U520" i="1"/>
  <c r="AU885" i="1"/>
  <c r="AU557" i="1" s="1"/>
  <c r="AJ885" i="1"/>
  <c r="AJ557" i="1" s="1"/>
  <c r="O885" i="1"/>
  <c r="O557" i="1" s="1"/>
  <c r="AS885" i="1"/>
  <c r="AS557" i="1" s="1"/>
  <c r="AM885" i="1"/>
  <c r="AM557" i="1" s="1"/>
  <c r="S885" i="1"/>
  <c r="S557" i="1" s="1"/>
  <c r="W885" i="1"/>
  <c r="W557" i="1" s="1"/>
  <c r="AQ885" i="1"/>
  <c r="AQ557" i="1" s="1"/>
  <c r="AG885" i="1"/>
  <c r="AG557" i="1" s="1"/>
  <c r="AO885" i="1"/>
  <c r="AO557" i="1" s="1"/>
  <c r="AI885" i="1"/>
  <c r="AI557" i="1" s="1"/>
  <c r="AT885" i="1"/>
  <c r="AT557" i="1" s="1"/>
  <c r="X885" i="1"/>
  <c r="X557" i="1" s="1"/>
  <c r="P885" i="1"/>
  <c r="P557" i="1" s="1"/>
  <c r="K885" i="1"/>
  <c r="K557" i="1" s="1"/>
  <c r="AE777" i="1"/>
  <c r="I885" i="1"/>
  <c r="I557" i="1" s="1"/>
  <c r="R885" i="1"/>
  <c r="R557" i="1" s="1"/>
  <c r="AB885" i="1"/>
  <c r="AB557" i="1" s="1"/>
  <c r="L885" i="1"/>
  <c r="L557" i="1" s="1"/>
  <c r="M885" i="1"/>
  <c r="M557" i="1" s="1"/>
  <c r="AN885" i="1"/>
  <c r="AN557" i="1" s="1"/>
  <c r="AE885" i="1"/>
  <c r="AE557" i="1" s="1"/>
  <c r="AA885" i="1"/>
  <c r="AA557" i="1" s="1"/>
  <c r="AF885" i="1"/>
  <c r="AF557" i="1" s="1"/>
  <c r="T885" i="1"/>
  <c r="T557" i="1" s="1"/>
  <c r="AK885" i="1"/>
  <c r="AK557" i="1" s="1"/>
  <c r="AD885" i="1"/>
  <c r="AD557" i="1" s="1"/>
  <c r="Q885" i="1"/>
  <c r="Q557" i="1" s="1"/>
  <c r="AC885" i="1"/>
  <c r="AC557" i="1" s="1"/>
  <c r="G885" i="1"/>
  <c r="G557" i="1" s="1"/>
  <c r="AR885" i="1"/>
  <c r="AR557" i="1" s="1"/>
  <c r="AH885" i="1"/>
  <c r="AH557" i="1" s="1"/>
  <c r="J885" i="1"/>
  <c r="J557" i="1" s="1"/>
  <c r="N885" i="1"/>
  <c r="N557" i="1" s="1"/>
  <c r="AP885" i="1"/>
  <c r="AP557" i="1" s="1"/>
  <c r="AX727" i="1"/>
  <c r="AK870" i="1"/>
  <c r="AT870" i="1"/>
  <c r="O870" i="1"/>
  <c r="AJ870" i="1"/>
  <c r="AC870" i="1"/>
  <c r="AQ870" i="1"/>
  <c r="AO870" i="1"/>
  <c r="Q870" i="1"/>
  <c r="AE870" i="1"/>
  <c r="N870" i="1"/>
  <c r="Y870" i="1"/>
  <c r="AI870" i="1"/>
  <c r="AA870" i="1"/>
  <c r="M870" i="1"/>
  <c r="Z870" i="1"/>
  <c r="AN870" i="1"/>
  <c r="T870" i="1"/>
  <c r="J870" i="1"/>
  <c r="AL870" i="1"/>
  <c r="L870" i="1"/>
  <c r="AG870" i="1"/>
  <c r="W870" i="1"/>
  <c r="K870" i="1"/>
  <c r="I870" i="1"/>
  <c r="S870" i="1"/>
  <c r="X870" i="1"/>
  <c r="AD870" i="1"/>
  <c r="AB870" i="1"/>
  <c r="AS870" i="1"/>
  <c r="AR870" i="1"/>
  <c r="AH870" i="1"/>
  <c r="AM870" i="1"/>
  <c r="AV870" i="1"/>
  <c r="U870" i="1"/>
  <c r="AU870" i="1"/>
  <c r="H870" i="1"/>
  <c r="V870" i="1"/>
  <c r="R870" i="1"/>
  <c r="AP870" i="1"/>
  <c r="AF870" i="1"/>
  <c r="P870" i="1"/>
  <c r="G198" i="1"/>
  <c r="G240" i="1"/>
  <c r="G514" i="1"/>
  <c r="G839" i="1"/>
  <c r="AX836" i="1"/>
  <c r="I839" i="1"/>
  <c r="H839" i="1"/>
  <c r="J839" i="1"/>
  <c r="AJ479" i="1"/>
  <c r="AX417" i="1"/>
  <c r="AX416" i="1"/>
  <c r="U877" i="1"/>
  <c r="U429" i="1" s="1"/>
  <c r="AH877" i="1"/>
  <c r="AH440" i="1" s="1"/>
  <c r="W877" i="1"/>
  <c r="W440" i="1" s="1"/>
  <c r="AB877" i="1"/>
  <c r="AB276" i="1" s="1"/>
  <c r="AN877" i="1"/>
  <c r="AN744" i="1" s="1"/>
  <c r="G777" i="1"/>
  <c r="AR877" i="1"/>
  <c r="AR553" i="1" s="1"/>
  <c r="AA877" i="1"/>
  <c r="AA429" i="1" s="1"/>
  <c r="AF877" i="1"/>
  <c r="AF744" i="1" s="1"/>
  <c r="AF889" i="1"/>
  <c r="AF737" i="1" s="1"/>
  <c r="V889" i="1"/>
  <c r="V441" i="1" s="1"/>
  <c r="AR889" i="1"/>
  <c r="AR430" i="1" s="1"/>
  <c r="R889" i="1"/>
  <c r="R430" i="1" s="1"/>
  <c r="AL889" i="1"/>
  <c r="AL737" i="1" s="1"/>
  <c r="AS889" i="1"/>
  <c r="AS737" i="1" s="1"/>
  <c r="AC889" i="1"/>
  <c r="AC737" i="1" s="1"/>
  <c r="L889" i="1"/>
  <c r="L430" i="1" s="1"/>
  <c r="AJ889" i="1"/>
  <c r="AJ737" i="1" s="1"/>
  <c r="AG889" i="1"/>
  <c r="AG737" i="1" s="1"/>
  <c r="AN889" i="1"/>
  <c r="AN745" i="1" s="1"/>
  <c r="N889" i="1"/>
  <c r="N441" i="1" s="1"/>
  <c r="AO889" i="1"/>
  <c r="AP889" i="1"/>
  <c r="AH889" i="1"/>
  <c r="AH737" i="1" s="1"/>
  <c r="G889" i="1"/>
  <c r="G430" i="1" s="1"/>
  <c r="AV889" i="1"/>
  <c r="AV745" i="1" s="1"/>
  <c r="Q889" i="1"/>
  <c r="Q441" i="1" s="1"/>
  <c r="J889" i="1"/>
  <c r="J441" i="1" s="1"/>
  <c r="K889" i="1"/>
  <c r="K430" i="1" s="1"/>
  <c r="U889" i="1"/>
  <c r="U441" i="1" s="1"/>
  <c r="AB889" i="1"/>
  <c r="AB430" i="1" s="1"/>
  <c r="AA889" i="1"/>
  <c r="AA430" i="1" s="1"/>
  <c r="P889" i="1"/>
  <c r="P745" i="1" s="1"/>
  <c r="X889" i="1"/>
  <c r="X430" i="1" s="1"/>
  <c r="S441" i="1"/>
  <c r="AU889" i="1"/>
  <c r="AU441" i="1" s="1"/>
  <c r="AT889" i="1"/>
  <c r="AT745" i="1" s="1"/>
  <c r="AD889" i="1"/>
  <c r="AD441" i="1" s="1"/>
  <c r="S745" i="1"/>
  <c r="AE889" i="1"/>
  <c r="O889" i="1"/>
  <c r="O745" i="1" s="1"/>
  <c r="I889" i="1"/>
  <c r="I430" i="1" s="1"/>
  <c r="Y889" i="1"/>
  <c r="Y745" i="1" s="1"/>
  <c r="AK889" i="1"/>
  <c r="AK745" i="1" s="1"/>
  <c r="M889" i="1"/>
  <c r="M430" i="1" s="1"/>
  <c r="AM889" i="1"/>
  <c r="AM441" i="1" s="1"/>
  <c r="H889" i="1"/>
  <c r="AX704" i="1"/>
  <c r="AU881" i="1"/>
  <c r="AU555" i="1" s="1"/>
  <c r="N881" i="1"/>
  <c r="N555" i="1" s="1"/>
  <c r="AI881" i="1"/>
  <c r="AI555" i="1" s="1"/>
  <c r="S881" i="1"/>
  <c r="S555" i="1" s="1"/>
  <c r="AT881" i="1"/>
  <c r="AT555" i="1" s="1"/>
  <c r="AM881" i="1"/>
  <c r="AM555" i="1" s="1"/>
  <c r="L881" i="1"/>
  <c r="L555" i="1" s="1"/>
  <c r="AH881" i="1"/>
  <c r="AH555" i="1" s="1"/>
  <c r="AB881" i="1"/>
  <c r="AB555" i="1" s="1"/>
  <c r="X881" i="1"/>
  <c r="X555" i="1" s="1"/>
  <c r="Q881" i="1"/>
  <c r="Q555" i="1" s="1"/>
  <c r="AA881" i="1"/>
  <c r="AA555" i="1" s="1"/>
  <c r="AS881" i="1"/>
  <c r="AS555" i="1" s="1"/>
  <c r="Y881" i="1"/>
  <c r="Y555" i="1" s="1"/>
  <c r="Z881" i="1"/>
  <c r="Z555" i="1" s="1"/>
  <c r="I934" i="1"/>
  <c r="I786" i="1" s="1"/>
  <c r="I788" i="1" s="1"/>
  <c r="AP881" i="1"/>
  <c r="AP555" i="1" s="1"/>
  <c r="U881" i="1"/>
  <c r="U555" i="1" s="1"/>
  <c r="AV881" i="1"/>
  <c r="AV555" i="1" s="1"/>
  <c r="AR881" i="1"/>
  <c r="AR555" i="1" s="1"/>
  <c r="AL881" i="1"/>
  <c r="AL555" i="1" s="1"/>
  <c r="AF934" i="1"/>
  <c r="AF786" i="1" s="1"/>
  <c r="AF788" i="1" s="1"/>
  <c r="G881" i="1"/>
  <c r="G555" i="1" s="1"/>
  <c r="K881" i="1"/>
  <c r="K555" i="1" s="1"/>
  <c r="V881" i="1"/>
  <c r="V555" i="1" s="1"/>
  <c r="J881" i="1"/>
  <c r="J555" i="1" s="1"/>
  <c r="AC934" i="1"/>
  <c r="AC786" i="1" s="1"/>
  <c r="AC788" i="1" s="1"/>
  <c r="H881" i="1"/>
  <c r="H555" i="1" s="1"/>
  <c r="AQ881" i="1"/>
  <c r="AQ555" i="1" s="1"/>
  <c r="O881" i="1"/>
  <c r="O555" i="1" s="1"/>
  <c r="AK881" i="1"/>
  <c r="AK555" i="1" s="1"/>
  <c r="I881" i="1"/>
  <c r="I555" i="1" s="1"/>
  <c r="AG934" i="1"/>
  <c r="AG786" i="1" s="1"/>
  <c r="AG788" i="1" s="1"/>
  <c r="W881" i="1"/>
  <c r="W555" i="1" s="1"/>
  <c r="M881" i="1"/>
  <c r="M555" i="1" s="1"/>
  <c r="AN881" i="1"/>
  <c r="AN555" i="1" s="1"/>
  <c r="P881" i="1"/>
  <c r="P555" i="1" s="1"/>
  <c r="AC881" i="1"/>
  <c r="AC555" i="1" s="1"/>
  <c r="AL934" i="1"/>
  <c r="AL786" i="1" s="1"/>
  <c r="AL788" i="1" s="1"/>
  <c r="AX356" i="1"/>
  <c r="AM429" i="1"/>
  <c r="AM440" i="1"/>
  <c r="AM736" i="1"/>
  <c r="AM224" i="1"/>
  <c r="AM553" i="1"/>
  <c r="AM276" i="1"/>
  <c r="AM744" i="1"/>
  <c r="AC877" i="1"/>
  <c r="Y479" i="1"/>
  <c r="Y777" i="1"/>
  <c r="AJ877" i="1"/>
  <c r="AJ276" i="1" s="1"/>
  <c r="AO877" i="1"/>
  <c r="AO744" i="1" s="1"/>
  <c r="AI877" i="1"/>
  <c r="AI276" i="1" s="1"/>
  <c r="O877" i="1"/>
  <c r="O224" i="1" s="1"/>
  <c r="J877" i="1"/>
  <c r="J736" i="1" s="1"/>
  <c r="AK479" i="1"/>
  <c r="AA777" i="1"/>
  <c r="AA479" i="1"/>
  <c r="AP877" i="1"/>
  <c r="AP440" i="1" s="1"/>
  <c r="R877" i="1"/>
  <c r="R736" i="1" s="1"/>
  <c r="H877" i="1"/>
  <c r="H224" i="1" s="1"/>
  <c r="X877" i="1"/>
  <c r="X553" i="1" s="1"/>
  <c r="G877" i="1"/>
  <c r="G744" i="1" s="1"/>
  <c r="L777" i="1"/>
  <c r="L479" i="1"/>
  <c r="AU877" i="1"/>
  <c r="AU744" i="1" s="1"/>
  <c r="AQ877" i="1"/>
  <c r="AQ744" i="1" s="1"/>
  <c r="Q877" i="1"/>
  <c r="Q429" i="1" s="1"/>
  <c r="K877" i="1"/>
  <c r="K440" i="1" s="1"/>
  <c r="AE877" i="1"/>
  <c r="AE744" i="1" s="1"/>
  <c r="Z479" i="1"/>
  <c r="Z777" i="1"/>
  <c r="M479" i="1"/>
  <c r="M777" i="1"/>
  <c r="Z877" i="1"/>
  <c r="Z744" i="1" s="1"/>
  <c r="AG877" i="1"/>
  <c r="AG276" i="1" s="1"/>
  <c r="AT877" i="1"/>
  <c r="AT744" i="1" s="1"/>
  <c r="V877" i="1"/>
  <c r="V736" i="1" s="1"/>
  <c r="L877" i="1"/>
  <c r="L224" i="1" s="1"/>
  <c r="AK877" i="1"/>
  <c r="N877" i="1"/>
  <c r="N440" i="1" s="1"/>
  <c r="T877" i="1"/>
  <c r="T553" i="1" s="1"/>
  <c r="M877" i="1"/>
  <c r="M736" i="1" s="1"/>
  <c r="I877" i="1"/>
  <c r="I736" i="1" s="1"/>
  <c r="AL877" i="1"/>
  <c r="AL276" i="1" s="1"/>
  <c r="S877" i="1"/>
  <c r="S440" i="1" s="1"/>
  <c r="P877" i="1"/>
  <c r="P744" i="1" s="1"/>
  <c r="AS877" i="1"/>
  <c r="AS429" i="1" s="1"/>
  <c r="AV877" i="1"/>
  <c r="AV553" i="1" s="1"/>
  <c r="AB479" i="1"/>
  <c r="AB777" i="1"/>
  <c r="AF777" i="1"/>
  <c r="AF479" i="1"/>
  <c r="K479" i="1"/>
  <c r="K777" i="1"/>
  <c r="Q777" i="1"/>
  <c r="Q479" i="1"/>
  <c r="F982" i="1"/>
  <c r="AX982" i="1" s="1"/>
  <c r="AK934" i="1"/>
  <c r="AK786" i="1" s="1"/>
  <c r="AK788" i="1" s="1"/>
  <c r="R934" i="1"/>
  <c r="R786" i="1" s="1"/>
  <c r="R788" i="1" s="1"/>
  <c r="AR934" i="1"/>
  <c r="AR786" i="1" s="1"/>
  <c r="AR788" i="1" s="1"/>
  <c r="G934" i="1"/>
  <c r="G786" i="1" s="1"/>
  <c r="AM934" i="1"/>
  <c r="AM786" i="1" s="1"/>
  <c r="AM788" i="1" s="1"/>
  <c r="AA934" i="1"/>
  <c r="AA786" i="1" s="1"/>
  <c r="AA788" i="1" s="1"/>
  <c r="AA984" i="1" s="1"/>
  <c r="AA486" i="1" s="1"/>
  <c r="I479" i="1"/>
  <c r="I777" i="1"/>
  <c r="F929" i="1"/>
  <c r="AL930" i="1" s="1"/>
  <c r="P934" i="1"/>
  <c r="P786" i="1" s="1"/>
  <c r="P788" i="1" s="1"/>
  <c r="AT934" i="1"/>
  <c r="AT786" i="1" s="1"/>
  <c r="AT788" i="1" s="1"/>
  <c r="AV934" i="1"/>
  <c r="AV786" i="1" s="1"/>
  <c r="AV788" i="1" s="1"/>
  <c r="AN934" i="1"/>
  <c r="AN786" i="1" s="1"/>
  <c r="AN788" i="1" s="1"/>
  <c r="H934" i="1"/>
  <c r="H786" i="1" s="1"/>
  <c r="H788" i="1" s="1"/>
  <c r="AQ934" i="1"/>
  <c r="AQ786" i="1" s="1"/>
  <c r="AQ788" i="1" s="1"/>
  <c r="AQ984" i="1" s="1"/>
  <c r="AQ486" i="1" s="1"/>
  <c r="AR777" i="1"/>
  <c r="AR479" i="1"/>
  <c r="AO777" i="1"/>
  <c r="AO479" i="1"/>
  <c r="U777" i="1"/>
  <c r="U479" i="1"/>
  <c r="R777" i="1"/>
  <c r="R479" i="1"/>
  <c r="AD934" i="1"/>
  <c r="AD786" i="1" s="1"/>
  <c r="AD788" i="1" s="1"/>
  <c r="AD984" i="1" s="1"/>
  <c r="U934" i="1"/>
  <c r="U786" i="1" s="1"/>
  <c r="U788" i="1" s="1"/>
  <c r="X934" i="1"/>
  <c r="X786" i="1" s="1"/>
  <c r="X788" i="1" s="1"/>
  <c r="AB934" i="1"/>
  <c r="AB786" i="1" s="1"/>
  <c r="AB788" i="1" s="1"/>
  <c r="V934" i="1"/>
  <c r="V786" i="1" s="1"/>
  <c r="V788" i="1" s="1"/>
  <c r="AI934" i="1"/>
  <c r="AI786" i="1" s="1"/>
  <c r="T777" i="1"/>
  <c r="T479" i="1"/>
  <c r="P479" i="1"/>
  <c r="P777" i="1"/>
  <c r="H479" i="1"/>
  <c r="H777" i="1"/>
  <c r="K934" i="1"/>
  <c r="K786" i="1" s="1"/>
  <c r="K788" i="1" s="1"/>
  <c r="AU934" i="1"/>
  <c r="AU786" i="1" s="1"/>
  <c r="AU788" i="1" s="1"/>
  <c r="T934" i="1"/>
  <c r="T786" i="1" s="1"/>
  <c r="T788" i="1" s="1"/>
  <c r="Z934" i="1"/>
  <c r="Z786" i="1" s="1"/>
  <c r="Z788" i="1" s="1"/>
  <c r="AH934" i="1"/>
  <c r="AH786" i="1" s="1"/>
  <c r="AH788" i="1" s="1"/>
  <c r="AP479" i="1"/>
  <c r="AP777" i="1"/>
  <c r="O934" i="1"/>
  <c r="O786" i="1" s="1"/>
  <c r="O788" i="1" s="1"/>
  <c r="AS934" i="1"/>
  <c r="AS786" i="1" s="1"/>
  <c r="AS788" i="1" s="1"/>
  <c r="J934" i="1"/>
  <c r="J786" i="1" s="1"/>
  <c r="J788" i="1" s="1"/>
  <c r="L934" i="1"/>
  <c r="L786" i="1" s="1"/>
  <c r="L788" i="1" s="1"/>
  <c r="Y934" i="1"/>
  <c r="Y786" i="1" s="1"/>
  <c r="Y788" i="1" s="1"/>
  <c r="W934" i="1"/>
  <c r="W786" i="1" s="1"/>
  <c r="W788" i="1" s="1"/>
  <c r="AE934" i="1"/>
  <c r="AE786" i="1" s="1"/>
  <c r="AE788" i="1" s="1"/>
  <c r="AP934" i="1"/>
  <c r="AP786" i="1" s="1"/>
  <c r="AP788" i="1" s="1"/>
  <c r="AM479" i="1"/>
  <c r="AM777" i="1"/>
  <c r="AN777" i="1"/>
  <c r="AN479" i="1"/>
  <c r="AO934" i="1"/>
  <c r="AO786" i="1" s="1"/>
  <c r="AO788" i="1" s="1"/>
  <c r="AJ934" i="1"/>
  <c r="AJ786" i="1" s="1"/>
  <c r="AJ788" i="1" s="1"/>
  <c r="M934" i="1"/>
  <c r="M786" i="1" s="1"/>
  <c r="M788" i="1" s="1"/>
  <c r="Q934" i="1"/>
  <c r="Q786" i="1" s="1"/>
  <c r="Q788" i="1" s="1"/>
  <c r="Q984" i="1" s="1"/>
  <c r="N934" i="1"/>
  <c r="N786" i="1" s="1"/>
  <c r="N788" i="1" s="1"/>
  <c r="AV479" i="1"/>
  <c r="AV777" i="1"/>
  <c r="F981" i="1"/>
  <c r="AH777" i="1"/>
  <c r="AH479" i="1"/>
  <c r="R60" i="3"/>
  <c r="Q57" i="3"/>
  <c r="Q60" i="3" s="1"/>
  <c r="K936" i="1"/>
  <c r="K492" i="1" s="1"/>
  <c r="G936" i="1"/>
  <c r="AM936" i="1"/>
  <c r="AM492" i="1" s="1"/>
  <c r="N936" i="1"/>
  <c r="N492" i="1" s="1"/>
  <c r="O936" i="1"/>
  <c r="O492" i="1" s="1"/>
  <c r="AE936" i="1"/>
  <c r="AE492" i="1" s="1"/>
  <c r="AI936" i="1"/>
  <c r="AI492" i="1" s="1"/>
  <c r="V936" i="1"/>
  <c r="V492" i="1" s="1"/>
  <c r="AF936" i="1"/>
  <c r="AF492" i="1" s="1"/>
  <c r="P936" i="1"/>
  <c r="P492" i="1" s="1"/>
  <c r="AU936" i="1"/>
  <c r="AU492" i="1" s="1"/>
  <c r="AJ936" i="1"/>
  <c r="AJ492" i="1" s="1"/>
  <c r="AA936" i="1"/>
  <c r="AA492" i="1" s="1"/>
  <c r="W936" i="1"/>
  <c r="W492" i="1" s="1"/>
  <c r="AQ936" i="1"/>
  <c r="AQ492" i="1" s="1"/>
  <c r="S936" i="1"/>
  <c r="S492" i="1" s="1"/>
  <c r="AC936" i="1"/>
  <c r="AC492" i="1" s="1"/>
  <c r="Q936" i="1"/>
  <c r="Q492" i="1" s="1"/>
  <c r="AH936" i="1"/>
  <c r="AH492" i="1" s="1"/>
  <c r="AD936" i="1"/>
  <c r="AD492" i="1" s="1"/>
  <c r="L936" i="1"/>
  <c r="L492" i="1" s="1"/>
  <c r="H936" i="1"/>
  <c r="H492" i="1" s="1"/>
  <c r="R936" i="1"/>
  <c r="R492" i="1" s="1"/>
  <c r="Y936" i="1"/>
  <c r="Y492" i="1" s="1"/>
  <c r="AP936" i="1"/>
  <c r="AP492" i="1" s="1"/>
  <c r="X936" i="1"/>
  <c r="X492" i="1" s="1"/>
  <c r="M936" i="1"/>
  <c r="M492" i="1" s="1"/>
  <c r="AR936" i="1"/>
  <c r="AR492" i="1" s="1"/>
  <c r="AL936" i="1"/>
  <c r="AL492" i="1" s="1"/>
  <c r="AN936" i="1"/>
  <c r="AN492" i="1" s="1"/>
  <c r="J936" i="1"/>
  <c r="J492" i="1" s="1"/>
  <c r="Z936" i="1"/>
  <c r="Z492" i="1" s="1"/>
  <c r="T936" i="1"/>
  <c r="T492" i="1" s="1"/>
  <c r="U936" i="1"/>
  <c r="U492" i="1" s="1"/>
  <c r="AO936" i="1"/>
  <c r="AO492" i="1" s="1"/>
  <c r="AG936" i="1"/>
  <c r="AG492" i="1" s="1"/>
  <c r="F927" i="1"/>
  <c r="Y928" i="1" s="1"/>
  <c r="AB936" i="1"/>
  <c r="AB492" i="1" s="1"/>
  <c r="AK936" i="1"/>
  <c r="AK492" i="1" s="1"/>
  <c r="AS936" i="1"/>
  <c r="AS492" i="1" s="1"/>
  <c r="AV936" i="1"/>
  <c r="AV492" i="1" s="1"/>
  <c r="AT936" i="1"/>
  <c r="AT492" i="1" s="1"/>
  <c r="S785" i="1"/>
  <c r="S486" i="1"/>
  <c r="F921" i="1"/>
  <c r="T922" i="1" s="1"/>
  <c r="T271" i="1" s="1"/>
  <c r="G49" i="3"/>
  <c r="G30" i="3"/>
  <c r="G23" i="3"/>
  <c r="G20" i="3"/>
  <c r="AL222" i="1"/>
  <c r="U919" i="1"/>
  <c r="G33" i="3"/>
  <c r="X919" i="1"/>
  <c r="AA919" i="1"/>
  <c r="R919" i="1"/>
  <c r="G43" i="3"/>
  <c r="G34" i="3"/>
  <c r="AV222" i="1"/>
  <c r="AV551" i="1"/>
  <c r="G15" i="3"/>
  <c r="G45" i="3"/>
  <c r="G14" i="3"/>
  <c r="G9" i="3"/>
  <c r="G52" i="3"/>
  <c r="F923" i="1"/>
  <c r="T924" i="1" s="1"/>
  <c r="T537" i="1" s="1"/>
  <c r="G37" i="3"/>
  <c r="G31" i="3"/>
  <c r="AG919" i="1"/>
  <c r="G40" i="3"/>
  <c r="G44" i="3"/>
  <c r="S983" i="1"/>
  <c r="G25" i="3"/>
  <c r="Z919" i="1"/>
  <c r="T919" i="1"/>
  <c r="AC919" i="1"/>
  <c r="G29" i="3"/>
  <c r="L61" i="3"/>
  <c r="L60" i="3"/>
  <c r="G46" i="3"/>
  <c r="G51" i="3"/>
  <c r="G26" i="3"/>
  <c r="AF919" i="1"/>
  <c r="G24" i="3"/>
  <c r="G38" i="3"/>
  <c r="G39" i="3"/>
  <c r="G21" i="3"/>
  <c r="G32" i="3"/>
  <c r="G55" i="3"/>
  <c r="G13" i="3"/>
  <c r="G53" i="3"/>
  <c r="V919" i="1"/>
  <c r="AB919" i="1"/>
  <c r="AD919" i="1"/>
  <c r="Y919" i="1"/>
  <c r="Q919" i="1"/>
  <c r="F915" i="1"/>
  <c r="R916" i="1" s="1"/>
  <c r="AI439" i="1"/>
  <c r="AI552" i="1"/>
  <c r="AI743" i="1"/>
  <c r="G8" i="3"/>
  <c r="G22" i="3"/>
  <c r="W919" i="1"/>
  <c r="G19" i="3"/>
  <c r="AE919" i="1"/>
  <c r="G5" i="3"/>
  <c r="F946" i="1"/>
  <c r="K947" i="1" s="1"/>
  <c r="G6" i="3"/>
  <c r="C879" i="1"/>
  <c r="F917" i="1"/>
  <c r="Y918" i="1" s="1"/>
  <c r="Y618" i="1" s="1"/>
  <c r="G28" i="3"/>
  <c r="G27" i="3"/>
  <c r="F119" i="2" l="1"/>
  <c r="K118" i="2"/>
  <c r="J118" i="2"/>
  <c r="R551" i="1"/>
  <c r="W439" i="1"/>
  <c r="AE743" i="1"/>
  <c r="AK520" i="1"/>
  <c r="AF520" i="1"/>
  <c r="J520" i="1"/>
  <c r="AE551" i="1"/>
  <c r="W551" i="1"/>
  <c r="X616" i="1"/>
  <c r="AG443" i="1"/>
  <c r="AG519" i="1"/>
  <c r="AP443" i="1"/>
  <c r="AP519" i="1"/>
  <c r="AC443" i="1"/>
  <c r="AC519" i="1"/>
  <c r="AJ443" i="1"/>
  <c r="AJ519" i="1"/>
  <c r="AN443" i="1"/>
  <c r="AN519" i="1"/>
  <c r="AO443" i="1"/>
  <c r="AO519" i="1"/>
  <c r="N443" i="1"/>
  <c r="N519" i="1"/>
  <c r="X443" i="1"/>
  <c r="X519" i="1"/>
  <c r="P443" i="1"/>
  <c r="P519" i="1"/>
  <c r="I443" i="1"/>
  <c r="I519" i="1"/>
  <c r="Y443" i="1"/>
  <c r="Y519" i="1"/>
  <c r="AD443" i="1"/>
  <c r="AD519" i="1"/>
  <c r="L443" i="1"/>
  <c r="L519" i="1"/>
  <c r="AI443" i="1"/>
  <c r="AI519" i="1"/>
  <c r="AK443" i="1"/>
  <c r="AK519" i="1"/>
  <c r="AM443" i="1"/>
  <c r="AM519" i="1"/>
  <c r="W443" i="1"/>
  <c r="W519" i="1"/>
  <c r="V443" i="1"/>
  <c r="V519" i="1"/>
  <c r="AF443" i="1"/>
  <c r="AF519" i="1"/>
  <c r="G443" i="1"/>
  <c r="G519" i="1"/>
  <c r="AE443" i="1"/>
  <c r="AE519" i="1"/>
  <c r="R443" i="1"/>
  <c r="R519" i="1"/>
  <c r="T443" i="1"/>
  <c r="T519" i="1"/>
  <c r="Z443" i="1"/>
  <c r="Z519" i="1"/>
  <c r="AQ443" i="1"/>
  <c r="AQ519" i="1"/>
  <c r="O443" i="1"/>
  <c r="O519" i="1"/>
  <c r="AT443" i="1"/>
  <c r="AT519" i="1"/>
  <c r="AR443" i="1"/>
  <c r="AR519" i="1"/>
  <c r="AU443" i="1"/>
  <c r="AU519" i="1"/>
  <c r="AB443" i="1"/>
  <c r="AB519" i="1"/>
  <c r="AV443" i="1"/>
  <c r="AV519" i="1"/>
  <c r="K443" i="1"/>
  <c r="K519" i="1"/>
  <c r="J443" i="1"/>
  <c r="J519" i="1"/>
  <c r="AA443" i="1"/>
  <c r="AA519" i="1"/>
  <c r="U443" i="1"/>
  <c r="U519" i="1"/>
  <c r="S443" i="1"/>
  <c r="S519" i="1"/>
  <c r="U222" i="1"/>
  <c r="X222" i="1"/>
  <c r="AH222" i="1"/>
  <c r="H551" i="1"/>
  <c r="AC617" i="1"/>
  <c r="AP551" i="1"/>
  <c r="T520" i="1"/>
  <c r="AC552" i="1"/>
  <c r="AI222" i="1"/>
  <c r="AL520" i="1"/>
  <c r="Z222" i="1"/>
  <c r="Y551" i="1"/>
  <c r="AN739" i="1"/>
  <c r="AN432" i="1"/>
  <c r="AC432" i="1"/>
  <c r="AN735" i="1"/>
  <c r="AT439" i="1"/>
  <c r="AJ295" i="1"/>
  <c r="M223" i="1"/>
  <c r="AJ432" i="1"/>
  <c r="AC518" i="1"/>
  <c r="AJ735" i="1"/>
  <c r="AP439" i="1"/>
  <c r="AC199" i="1"/>
  <c r="AC442" i="1"/>
  <c r="AJ428" i="1"/>
  <c r="AJ518" i="1"/>
  <c r="AN199" i="1"/>
  <c r="AC277" i="1"/>
  <c r="AD551" i="1"/>
  <c r="T552" i="1"/>
  <c r="V21" i="3" s="1"/>
  <c r="T223" i="1"/>
  <c r="AI616" i="1"/>
  <c r="AN616" i="1"/>
  <c r="AH746" i="1"/>
  <c r="AH443" i="1"/>
  <c r="AS295" i="1"/>
  <c r="AS443" i="1"/>
  <c r="Q277" i="1"/>
  <c r="Q443" i="1"/>
  <c r="AL739" i="1"/>
  <c r="AL443" i="1"/>
  <c r="M199" i="1"/>
  <c r="M443" i="1"/>
  <c r="I439" i="1"/>
  <c r="AA551" i="1"/>
  <c r="T439" i="1"/>
  <c r="AM743" i="1"/>
  <c r="AM552" i="1"/>
  <c r="V43" i="3" s="1"/>
  <c r="I552" i="1"/>
  <c r="AM439" i="1"/>
  <c r="I223" i="1"/>
  <c r="N222" i="1"/>
  <c r="AE552" i="1"/>
  <c r="AE223" i="1"/>
  <c r="AK551" i="1"/>
  <c r="K520" i="1"/>
  <c r="AQ616" i="1"/>
  <c r="G616" i="1"/>
  <c r="P552" i="1"/>
  <c r="R520" i="1"/>
  <c r="AS616" i="1"/>
  <c r="AQ743" i="1"/>
  <c r="I551" i="1"/>
  <c r="K552" i="1"/>
  <c r="K223" i="1"/>
  <c r="K743" i="1"/>
  <c r="T222" i="1"/>
  <c r="AQ552" i="1"/>
  <c r="AN222" i="1"/>
  <c r="AO222" i="1"/>
  <c r="AQ439" i="1"/>
  <c r="I616" i="1"/>
  <c r="H616" i="1"/>
  <c r="AG520" i="1"/>
  <c r="AR520" i="1"/>
  <c r="AH616" i="1"/>
  <c r="AF222" i="1"/>
  <c r="AP223" i="1"/>
  <c r="AP743" i="1"/>
  <c r="AT743" i="1"/>
  <c r="M439" i="1"/>
  <c r="L743" i="1"/>
  <c r="AJ520" i="1"/>
  <c r="L552" i="1"/>
  <c r="L439" i="1"/>
  <c r="AD616" i="1"/>
  <c r="Z520" i="1"/>
  <c r="M552" i="1"/>
  <c r="AT223" i="1"/>
  <c r="AJ430" i="1"/>
  <c r="Q520" i="1"/>
  <c r="AE616" i="1"/>
  <c r="L520" i="1"/>
  <c r="N520" i="1"/>
  <c r="AC520" i="1"/>
  <c r="P223" i="1"/>
  <c r="AU552" i="1"/>
  <c r="S616" i="1"/>
  <c r="V223" i="1"/>
  <c r="V439" i="1"/>
  <c r="X223" i="1"/>
  <c r="AB616" i="1"/>
  <c r="V743" i="1"/>
  <c r="W552" i="1"/>
  <c r="AC223" i="1"/>
  <c r="W223" i="1"/>
  <c r="AC743" i="1"/>
  <c r="A284" i="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W520" i="1"/>
  <c r="M277" i="1"/>
  <c r="V520" i="1"/>
  <c r="P616" i="1"/>
  <c r="M616" i="1"/>
  <c r="AV616" i="1"/>
  <c r="AV520" i="1"/>
  <c r="AT616" i="1"/>
  <c r="AU743" i="1"/>
  <c r="AU223" i="1"/>
  <c r="J551" i="1"/>
  <c r="F868" i="1"/>
  <c r="AX868" i="1" s="1"/>
  <c r="AM520" i="1"/>
  <c r="AP616" i="1"/>
  <c r="AS551" i="1"/>
  <c r="AU616" i="1"/>
  <c r="Y520" i="1"/>
  <c r="AG222" i="1"/>
  <c r="S439" i="1"/>
  <c r="Q551" i="1"/>
  <c r="S552" i="1"/>
  <c r="AG743" i="1"/>
  <c r="S743" i="1"/>
  <c r="AI430" i="1"/>
  <c r="AR222" i="1"/>
  <c r="AH223" i="1"/>
  <c r="AS199" i="1"/>
  <c r="X552" i="1"/>
  <c r="V25" i="3" s="1"/>
  <c r="AJ222" i="1"/>
  <c r="X743" i="1"/>
  <c r="O551" i="1"/>
  <c r="S222" i="1"/>
  <c r="Q428" i="1"/>
  <c r="M432" i="1"/>
  <c r="AS223" i="1"/>
  <c r="M739" i="1"/>
  <c r="AL277" i="1"/>
  <c r="AS439" i="1"/>
  <c r="Q746" i="1"/>
  <c r="M518" i="1"/>
  <c r="P439" i="1"/>
  <c r="Q739" i="1"/>
  <c r="G124" i="1"/>
  <c r="I5" i="3" s="1"/>
  <c r="AC222" i="1"/>
  <c r="Q735" i="1"/>
  <c r="AL746" i="1"/>
  <c r="AD223" i="1"/>
  <c r="M746" i="1"/>
  <c r="AL735" i="1"/>
  <c r="M442" i="1"/>
  <c r="M735" i="1"/>
  <c r="M617" i="1"/>
  <c r="M276" i="1"/>
  <c r="AD552" i="1"/>
  <c r="Q617" i="1"/>
  <c r="M295" i="1"/>
  <c r="M740" i="1"/>
  <c r="V429" i="1"/>
  <c r="AL199" i="1"/>
  <c r="AD743" i="1"/>
  <c r="Q199" i="1"/>
  <c r="AL518" i="1"/>
  <c r="AL295" i="1"/>
  <c r="Q432" i="1"/>
  <c r="AL442" i="1"/>
  <c r="Q442" i="1"/>
  <c r="AL428" i="1"/>
  <c r="M428" i="1"/>
  <c r="AL432" i="1"/>
  <c r="AL617" i="1"/>
  <c r="G551" i="1"/>
  <c r="Q295" i="1"/>
  <c r="N223" i="1"/>
  <c r="AS743" i="1"/>
  <c r="Q518" i="1"/>
  <c r="AQ222" i="1"/>
  <c r="G277" i="1"/>
  <c r="G250" i="1"/>
  <c r="G244" i="1"/>
  <c r="AE746" i="1"/>
  <c r="AE250" i="1"/>
  <c r="AE244" i="1"/>
  <c r="AU295" i="1"/>
  <c r="AU250" i="1"/>
  <c r="AU244" i="1"/>
  <c r="AB552" i="1"/>
  <c r="AV743" i="1"/>
  <c r="AR735" i="1"/>
  <c r="AR250" i="1"/>
  <c r="AR244" i="1"/>
  <c r="Q250" i="1"/>
  <c r="Q244" i="1"/>
  <c r="AL250" i="1"/>
  <c r="AL244" i="1"/>
  <c r="M250" i="1"/>
  <c r="M244" i="1"/>
  <c r="L551" i="1"/>
  <c r="AV223" i="1"/>
  <c r="J739" i="1"/>
  <c r="J250" i="1"/>
  <c r="J244" i="1"/>
  <c r="AA250" i="1"/>
  <c r="AA244" i="1"/>
  <c r="U250" i="1"/>
  <c r="U244" i="1"/>
  <c r="AB746" i="1"/>
  <c r="AB250" i="1"/>
  <c r="AB244" i="1"/>
  <c r="AC250" i="1"/>
  <c r="AC244" i="1"/>
  <c r="AJ199" i="1"/>
  <c r="AJ250" i="1"/>
  <c r="AJ244" i="1"/>
  <c r="AN518" i="1"/>
  <c r="AN250" i="1"/>
  <c r="AN244" i="1"/>
  <c r="R746" i="1"/>
  <c r="R250" i="1"/>
  <c r="R244" i="1"/>
  <c r="AU222" i="1"/>
  <c r="AV552" i="1"/>
  <c r="V55" i="3" s="1"/>
  <c r="AG250" i="1"/>
  <c r="AG244" i="1"/>
  <c r="AP199" i="1"/>
  <c r="AP250" i="1"/>
  <c r="AP244" i="1"/>
  <c r="AS250" i="1"/>
  <c r="AS244" i="1"/>
  <c r="S518" i="1"/>
  <c r="S250" i="1"/>
  <c r="S244" i="1"/>
  <c r="AH735" i="1"/>
  <c r="AH250" i="1"/>
  <c r="AH244" i="1"/>
  <c r="P432" i="1"/>
  <c r="P250" i="1"/>
  <c r="P244" i="1"/>
  <c r="AT432" i="1"/>
  <c r="AT250" i="1"/>
  <c r="AT244" i="1"/>
  <c r="AO739" i="1"/>
  <c r="AO250" i="1"/>
  <c r="AO244" i="1"/>
  <c r="N746" i="1"/>
  <c r="N250" i="1"/>
  <c r="N244" i="1"/>
  <c r="X250" i="1"/>
  <c r="X244" i="1"/>
  <c r="L740" i="1"/>
  <c r="L250" i="1"/>
  <c r="L244" i="1"/>
  <c r="AI617" i="1"/>
  <c r="AI250" i="1"/>
  <c r="AI244" i="1"/>
  <c r="AB551" i="1"/>
  <c r="I739" i="1"/>
  <c r="I250" i="1"/>
  <c r="I244" i="1"/>
  <c r="Y428" i="1"/>
  <c r="Y250" i="1"/>
  <c r="Y244" i="1"/>
  <c r="AD250" i="1"/>
  <c r="AD244" i="1"/>
  <c r="W617" i="1"/>
  <c r="W250" i="1"/>
  <c r="W244" i="1"/>
  <c r="V250" i="1"/>
  <c r="V244" i="1"/>
  <c r="AF295" i="1"/>
  <c r="AF250" i="1"/>
  <c r="AF244" i="1"/>
  <c r="AV739" i="1"/>
  <c r="AV250" i="1"/>
  <c r="AV244" i="1"/>
  <c r="K617" i="1"/>
  <c r="K250" i="1"/>
  <c r="K244" i="1"/>
  <c r="U223" i="1"/>
  <c r="U552" i="1"/>
  <c r="AK617" i="1"/>
  <c r="AK250" i="1"/>
  <c r="AK244" i="1"/>
  <c r="AM250" i="1"/>
  <c r="AM244" i="1"/>
  <c r="T250" i="1"/>
  <c r="T244" i="1"/>
  <c r="Z432" i="1"/>
  <c r="Z250" i="1"/>
  <c r="Z244" i="1"/>
  <c r="AQ428" i="1"/>
  <c r="AQ250" i="1"/>
  <c r="AQ244" i="1"/>
  <c r="O250" i="1"/>
  <c r="O244" i="1"/>
  <c r="AG223" i="1"/>
  <c r="K222" i="1"/>
  <c r="AG552" i="1"/>
  <c r="AF743" i="1"/>
  <c r="O743" i="1"/>
  <c r="V222" i="1"/>
  <c r="AM295" i="1"/>
  <c r="P551" i="1"/>
  <c r="AM222" i="1"/>
  <c r="AH518" i="1"/>
  <c r="AH442" i="1"/>
  <c r="P740" i="1"/>
  <c r="AS428" i="1"/>
  <c r="AS432" i="1"/>
  <c r="AT551" i="1"/>
  <c r="F873" i="1"/>
  <c r="AX873" i="1" s="1"/>
  <c r="AB223" i="1"/>
  <c r="AB743" i="1"/>
  <c r="AD199" i="1"/>
  <c r="U743" i="1"/>
  <c r="AM739" i="1"/>
  <c r="Q276" i="1"/>
  <c r="W199" i="1"/>
  <c r="Z930" i="1"/>
  <c r="Z455" i="1" s="1"/>
  <c r="AH552" i="1"/>
  <c r="AD746" i="1"/>
  <c r="AM199" i="1"/>
  <c r="O223" i="1"/>
  <c r="AM442" i="1"/>
  <c r="AD617" i="1"/>
  <c r="AD277" i="1"/>
  <c r="AM617" i="1"/>
  <c r="AD295" i="1"/>
  <c r="AD735" i="1"/>
  <c r="AM735" i="1"/>
  <c r="AF552" i="1"/>
  <c r="AN223" i="1"/>
  <c r="AF735" i="1"/>
  <c r="AM277" i="1"/>
  <c r="AD739" i="1"/>
  <c r="AD432" i="1"/>
  <c r="AM428" i="1"/>
  <c r="AM518" i="1"/>
  <c r="AF439" i="1"/>
  <c r="AN439" i="1"/>
  <c r="AD442" i="1"/>
  <c r="AD518" i="1"/>
  <c r="AM432" i="1"/>
  <c r="AN552" i="1"/>
  <c r="O552" i="1"/>
  <c r="V442" i="1"/>
  <c r="AD428" i="1"/>
  <c r="AM746" i="1"/>
  <c r="J223" i="1"/>
  <c r="AT440" i="1"/>
  <c r="K428" i="1"/>
  <c r="J439" i="1"/>
  <c r="J552" i="1"/>
  <c r="K739" i="1"/>
  <c r="V744" i="1"/>
  <c r="AV746" i="1"/>
  <c r="X984" i="1"/>
  <c r="X785" i="1" s="1"/>
  <c r="V440" i="1"/>
  <c r="V276" i="1"/>
  <c r="V224" i="1"/>
  <c r="V553" i="1"/>
  <c r="V23" i="3" s="1"/>
  <c r="I295" i="1"/>
  <c r="AU430" i="1"/>
  <c r="AO439" i="1"/>
  <c r="AO552" i="1"/>
  <c r="Z439" i="1"/>
  <c r="Z552" i="1"/>
  <c r="AX483" i="1"/>
  <c r="M224" i="1"/>
  <c r="AR439" i="1"/>
  <c r="Q224" i="1"/>
  <c r="O617" i="1"/>
  <c r="M553" i="1"/>
  <c r="R552" i="1"/>
  <c r="AU745" i="1"/>
  <c r="Y439" i="1"/>
  <c r="AQ553" i="1"/>
  <c r="AU617" i="1"/>
  <c r="AI744" i="1"/>
  <c r="AR745" i="1"/>
  <c r="AD224" i="1"/>
  <c r="Q553" i="1"/>
  <c r="H552" i="1"/>
  <c r="K737" i="1"/>
  <c r="N430" i="1"/>
  <c r="Z743" i="1"/>
  <c r="M744" i="1"/>
  <c r="M429" i="1"/>
  <c r="Q440" i="1"/>
  <c r="AR552" i="1"/>
  <c r="V50" i="3" s="1"/>
  <c r="K745" i="1"/>
  <c r="Q736" i="1"/>
  <c r="K441" i="1"/>
  <c r="M440" i="1"/>
  <c r="Q744" i="1"/>
  <c r="O740" i="1"/>
  <c r="AI736" i="1"/>
  <c r="AR743" i="1"/>
  <c r="Z739" i="1"/>
  <c r="AK430" i="1"/>
  <c r="AU442" i="1"/>
  <c r="AI224" i="1"/>
  <c r="H743" i="1"/>
  <c r="AU428" i="1"/>
  <c r="AK552" i="1"/>
  <c r="AR441" i="1"/>
  <c r="AK441" i="1"/>
  <c r="AB429" i="1"/>
  <c r="AK737" i="1"/>
  <c r="AO743" i="1"/>
  <c r="AU746" i="1"/>
  <c r="AU277" i="1"/>
  <c r="J737" i="1"/>
  <c r="AU735" i="1"/>
  <c r="AU739" i="1"/>
  <c r="AN441" i="1"/>
  <c r="AU737" i="1"/>
  <c r="H439" i="1"/>
  <c r="AU199" i="1"/>
  <c r="AU518" i="1"/>
  <c r="AK223" i="1"/>
  <c r="AU432" i="1"/>
  <c r="AK439" i="1"/>
  <c r="AR737" i="1"/>
  <c r="F932" i="1"/>
  <c r="AX932" i="1" s="1"/>
  <c r="AN617" i="1"/>
  <c r="AN295" i="1"/>
  <c r="N552" i="1"/>
  <c r="AC295" i="1"/>
  <c r="AJ739" i="1"/>
  <c r="AN277" i="1"/>
  <c r="AC428" i="1"/>
  <c r="AJ442" i="1"/>
  <c r="AJ746" i="1"/>
  <c r="AN428" i="1"/>
  <c r="AC735" i="1"/>
  <c r="AJ277" i="1"/>
  <c r="AJ617" i="1"/>
  <c r="AN442" i="1"/>
  <c r="N743" i="1"/>
  <c r="AC739" i="1"/>
  <c r="AC746" i="1"/>
  <c r="AN746" i="1"/>
  <c r="AN976" i="1" s="1"/>
  <c r="P224" i="1"/>
  <c r="AJ743" i="1"/>
  <c r="AJ223" i="1"/>
  <c r="AJ552" i="1"/>
  <c r="AH439" i="1"/>
  <c r="G553" i="1"/>
  <c r="X442" i="1"/>
  <c r="N735" i="1"/>
  <c r="AA743" i="1"/>
  <c r="Y277" i="1"/>
  <c r="X199" i="1"/>
  <c r="L442" i="1"/>
  <c r="AK428" i="1"/>
  <c r="L277" i="1"/>
  <c r="AA552" i="1"/>
  <c r="AI428" i="1"/>
  <c r="AL552" i="1"/>
  <c r="Y739" i="1"/>
  <c r="X295" i="1"/>
  <c r="AL223" i="1"/>
  <c r="X735" i="1"/>
  <c r="X428" i="1"/>
  <c r="AK739" i="1"/>
  <c r="AL743" i="1"/>
  <c r="X617" i="1"/>
  <c r="L518" i="1"/>
  <c r="AK735" i="1"/>
  <c r="AA223" i="1"/>
  <c r="AI746" i="1"/>
  <c r="AI432" i="1"/>
  <c r="AI295" i="1"/>
  <c r="K432" i="1"/>
  <c r="Y552" i="1"/>
  <c r="F875" i="1"/>
  <c r="AX875" i="1" s="1"/>
  <c r="K277" i="1"/>
  <c r="R223" i="1"/>
  <c r="K518" i="1"/>
  <c r="Y223" i="1"/>
  <c r="R743" i="1"/>
  <c r="K295" i="1"/>
  <c r="AG736" i="1"/>
  <c r="Q223" i="1"/>
  <c r="K735" i="1"/>
  <c r="AQ441" i="1"/>
  <c r="Q743" i="1"/>
  <c r="AV295" i="1"/>
  <c r="AQ430" i="1"/>
  <c r="X744" i="1"/>
  <c r="Q552" i="1"/>
  <c r="AV277" i="1"/>
  <c r="K199" i="1"/>
  <c r="AQ737" i="1"/>
  <c r="AV617" i="1"/>
  <c r="I441" i="1"/>
  <c r="AV199" i="1"/>
  <c r="AS442" i="1"/>
  <c r="AH432" i="1"/>
  <c r="AH295" i="1"/>
  <c r="AI441" i="1"/>
  <c r="S735" i="1"/>
  <c r="I617" i="1"/>
  <c r="P199" i="1"/>
  <c r="P746" i="1"/>
  <c r="P976" i="1" s="1"/>
  <c r="AS739" i="1"/>
  <c r="AS617" i="1"/>
  <c r="AH277" i="1"/>
  <c r="S442" i="1"/>
  <c r="S746" i="1"/>
  <c r="I740" i="1"/>
  <c r="P295" i="1"/>
  <c r="P277" i="1"/>
  <c r="AS518" i="1"/>
  <c r="AS277" i="1"/>
  <c r="AH739" i="1"/>
  <c r="S277" i="1"/>
  <c r="S428" i="1"/>
  <c r="I428" i="1"/>
  <c r="P518" i="1"/>
  <c r="P735" i="1"/>
  <c r="AS735" i="1"/>
  <c r="AS746" i="1"/>
  <c r="AH199" i="1"/>
  <c r="S432" i="1"/>
  <c r="S295" i="1"/>
  <c r="I442" i="1"/>
  <c r="P617" i="1"/>
  <c r="AH617" i="1"/>
  <c r="AI745" i="1"/>
  <c r="S617" i="1"/>
  <c r="I277" i="1"/>
  <c r="P739" i="1"/>
  <c r="I518" i="1"/>
  <c r="P442" i="1"/>
  <c r="S739" i="1"/>
  <c r="AH428" i="1"/>
  <c r="AU276" i="1"/>
  <c r="S199" i="1"/>
  <c r="P428" i="1"/>
  <c r="N739" i="1"/>
  <c r="P983" i="1"/>
  <c r="AI440" i="1"/>
  <c r="G432" i="1"/>
  <c r="G199" i="1"/>
  <c r="G428" i="1"/>
  <c r="AI553" i="1"/>
  <c r="V37" i="3" s="1"/>
  <c r="G442" i="1"/>
  <c r="G740" i="1"/>
  <c r="G518" i="1"/>
  <c r="AA983" i="1"/>
  <c r="G739" i="1"/>
  <c r="G295" i="1"/>
  <c r="AI429" i="1"/>
  <c r="G746" i="1"/>
  <c r="G735" i="1"/>
  <c r="G617" i="1"/>
  <c r="O295" i="1"/>
  <c r="O428" i="1"/>
  <c r="T224" i="1"/>
  <c r="O432" i="1"/>
  <c r="AR930" i="1"/>
  <c r="AR768" i="1" s="1"/>
  <c r="O746" i="1"/>
  <c r="AQ432" i="1"/>
  <c r="O735" i="1"/>
  <c r="AQ295" i="1"/>
  <c r="O442" i="1"/>
  <c r="T277" i="1"/>
  <c r="O739" i="1"/>
  <c r="O277" i="1"/>
  <c r="T428" i="1"/>
  <c r="AJ984" i="1"/>
  <c r="AJ486" i="1" s="1"/>
  <c r="O199" i="1"/>
  <c r="O518" i="1"/>
  <c r="AD744" i="1"/>
  <c r="N224" i="1"/>
  <c r="AD276" i="1"/>
  <c r="AD736" i="1"/>
  <c r="AD553" i="1"/>
  <c r="AJ736" i="1"/>
  <c r="AD440" i="1"/>
  <c r="AA440" i="1"/>
  <c r="AK432" i="1"/>
  <c r="Y199" i="1"/>
  <c r="Y617" i="1"/>
  <c r="AU930" i="1"/>
  <c r="AU455" i="1" s="1"/>
  <c r="AK746" i="1"/>
  <c r="AJ745" i="1"/>
  <c r="Y518" i="1"/>
  <c r="AD930" i="1"/>
  <c r="AD768" i="1" s="1"/>
  <c r="AO930" i="1"/>
  <c r="AO768" i="1" s="1"/>
  <c r="AJ441" i="1"/>
  <c r="AF441" i="1"/>
  <c r="AE735" i="1"/>
  <c r="AK199" i="1"/>
  <c r="AK442" i="1"/>
  <c r="W428" i="1"/>
  <c r="AV442" i="1"/>
  <c r="Y295" i="1"/>
  <c r="V746" i="1"/>
  <c r="AF442" i="1"/>
  <c r="V428" i="1"/>
  <c r="V277" i="1"/>
  <c r="V617" i="1"/>
  <c r="W735" i="1"/>
  <c r="AF739" i="1"/>
  <c r="X277" i="1"/>
  <c r="X518" i="1"/>
  <c r="AK518" i="1"/>
  <c r="W295" i="1"/>
  <c r="W518" i="1"/>
  <c r="AV518" i="1"/>
  <c r="Y442" i="1"/>
  <c r="AF746" i="1"/>
  <c r="V432" i="1"/>
  <c r="K442" i="1"/>
  <c r="X746" i="1"/>
  <c r="X432" i="1"/>
  <c r="AK295" i="1"/>
  <c r="W432" i="1"/>
  <c r="AV735" i="1"/>
  <c r="AV432" i="1"/>
  <c r="Y746" i="1"/>
  <c r="Y432" i="1"/>
  <c r="AF199" i="1"/>
  <c r="W739" i="1"/>
  <c r="AF277" i="1"/>
  <c r="AF617" i="1"/>
  <c r="K746" i="1"/>
  <c r="K740" i="1"/>
  <c r="X739" i="1"/>
  <c r="AK277" i="1"/>
  <c r="W442" i="1"/>
  <c r="W746" i="1"/>
  <c r="AV428" i="1"/>
  <c r="Y735" i="1"/>
  <c r="V199" i="1"/>
  <c r="V739" i="1"/>
  <c r="AF518" i="1"/>
  <c r="V295" i="1"/>
  <c r="W277" i="1"/>
  <c r="AF428" i="1"/>
  <c r="AF432" i="1"/>
  <c r="V518" i="1"/>
  <c r="V735" i="1"/>
  <c r="AQ199" i="1"/>
  <c r="T432" i="1"/>
  <c r="T739" i="1"/>
  <c r="Z746" i="1"/>
  <c r="Z617" i="1"/>
  <c r="T295" i="1"/>
  <c r="T199" i="1"/>
  <c r="T928" i="1"/>
  <c r="T755" i="1" s="1"/>
  <c r="AQ746" i="1"/>
  <c r="T617" i="1"/>
  <c r="T518" i="1"/>
  <c r="Z277" i="1"/>
  <c r="Z518" i="1"/>
  <c r="AQ442" i="1"/>
  <c r="Z428" i="1"/>
  <c r="AB739" i="1"/>
  <c r="AQ277" i="1"/>
  <c r="AQ518" i="1"/>
  <c r="T442" i="1"/>
  <c r="Z442" i="1"/>
  <c r="AQ739" i="1"/>
  <c r="AQ735" i="1"/>
  <c r="T746" i="1"/>
  <c r="Z295" i="1"/>
  <c r="Z199" i="1"/>
  <c r="AQ617" i="1"/>
  <c r="T735" i="1"/>
  <c r="Z735" i="1"/>
  <c r="L428" i="1"/>
  <c r="AI199" i="1"/>
  <c r="L739" i="1"/>
  <c r="L617" i="1"/>
  <c r="L199" i="1"/>
  <c r="L295" i="1"/>
  <c r="L746" i="1"/>
  <c r="L735" i="1"/>
  <c r="AI735" i="1"/>
  <c r="L432" i="1"/>
  <c r="AI739" i="1"/>
  <c r="AI518" i="1"/>
  <c r="AI442" i="1"/>
  <c r="AI277" i="1"/>
  <c r="AR295" i="1"/>
  <c r="AR432" i="1"/>
  <c r="AG432" i="1"/>
  <c r="F883" i="1"/>
  <c r="AX883" i="1" s="1"/>
  <c r="AA745" i="1"/>
  <c r="R199" i="1"/>
  <c r="AG442" i="1"/>
  <c r="G737" i="1"/>
  <c r="G441" i="1"/>
  <c r="AF984" i="1"/>
  <c r="AF486" i="1" s="1"/>
  <c r="G745" i="1"/>
  <c r="Y429" i="1"/>
  <c r="AA735" i="1"/>
  <c r="L441" i="1"/>
  <c r="AR983" i="1"/>
  <c r="Y744" i="1"/>
  <c r="J199" i="1"/>
  <c r="AB199" i="1"/>
  <c r="AO518" i="1"/>
  <c r="Y440" i="1"/>
  <c r="Y224" i="1"/>
  <c r="T737" i="1"/>
  <c r="Y736" i="1"/>
  <c r="U735" i="1"/>
  <c r="Y276" i="1"/>
  <c r="AP428" i="1"/>
  <c r="AP432" i="1"/>
  <c r="AH930" i="1"/>
  <c r="AH468" i="1" s="1"/>
  <c r="N442" i="1"/>
  <c r="N199" i="1"/>
  <c r="AS930" i="1"/>
  <c r="AS768" i="1" s="1"/>
  <c r="AQ930" i="1"/>
  <c r="AQ756" i="1" s="1"/>
  <c r="AN930" i="1"/>
  <c r="AN768" i="1" s="1"/>
  <c r="AC930" i="1"/>
  <c r="AC768" i="1" s="1"/>
  <c r="I199" i="1"/>
  <c r="I735" i="1"/>
  <c r="N277" i="1"/>
  <c r="AM430" i="1"/>
  <c r="I746" i="1"/>
  <c r="N617" i="1"/>
  <c r="J930" i="1"/>
  <c r="J756" i="1" s="1"/>
  <c r="AF930" i="1"/>
  <c r="AF768" i="1" s="1"/>
  <c r="N432" i="1"/>
  <c r="N428" i="1"/>
  <c r="K930" i="1"/>
  <c r="K468" i="1" s="1"/>
  <c r="AI930" i="1"/>
  <c r="AI756" i="1" s="1"/>
  <c r="X930" i="1"/>
  <c r="X455" i="1" s="1"/>
  <c r="Y930" i="1"/>
  <c r="Y468" i="1" s="1"/>
  <c r="I432" i="1"/>
  <c r="N740" i="1"/>
  <c r="N518" i="1"/>
  <c r="S930" i="1"/>
  <c r="S468" i="1" s="1"/>
  <c r="AA930" i="1"/>
  <c r="AA768" i="1" s="1"/>
  <c r="N295" i="1"/>
  <c r="AF553" i="1"/>
  <c r="AV736" i="1"/>
  <c r="W745" i="1"/>
  <c r="AG984" i="1"/>
  <c r="AG486" i="1" s="1"/>
  <c r="AX556" i="1"/>
  <c r="AR746" i="1"/>
  <c r="AG295" i="1"/>
  <c r="AH744" i="1"/>
  <c r="AF276" i="1"/>
  <c r="AR277" i="1"/>
  <c r="AG428" i="1"/>
  <c r="AH736" i="1"/>
  <c r="AF224" i="1"/>
  <c r="AA199" i="1"/>
  <c r="AR739" i="1"/>
  <c r="AG739" i="1"/>
  <c r="AG735" i="1"/>
  <c r="AH276" i="1"/>
  <c r="AF429" i="1"/>
  <c r="AA277" i="1"/>
  <c r="AA739" i="1"/>
  <c r="AR199" i="1"/>
  <c r="AR442" i="1"/>
  <c r="AR617" i="1"/>
  <c r="AG617" i="1"/>
  <c r="AG746" i="1"/>
  <c r="AH429" i="1"/>
  <c r="AF736" i="1"/>
  <c r="AA428" i="1"/>
  <c r="AA442" i="1"/>
  <c r="AA432" i="1"/>
  <c r="AR518" i="1"/>
  <c r="AG277" i="1"/>
  <c r="AH553" i="1"/>
  <c r="AF440" i="1"/>
  <c r="AA518" i="1"/>
  <c r="AA617" i="1"/>
  <c r="AR428" i="1"/>
  <c r="AG518" i="1"/>
  <c r="AH224" i="1"/>
  <c r="AA746" i="1"/>
  <c r="AG199" i="1"/>
  <c r="AA295" i="1"/>
  <c r="L553" i="1"/>
  <c r="T441" i="1"/>
  <c r="U430" i="1"/>
  <c r="AE736" i="1"/>
  <c r="AB428" i="1"/>
  <c r="AO277" i="1"/>
  <c r="AO432" i="1"/>
  <c r="F887" i="1"/>
  <c r="AX887" i="1" s="1"/>
  <c r="U518" i="1"/>
  <c r="AP518" i="1"/>
  <c r="AP739" i="1"/>
  <c r="T430" i="1"/>
  <c r="AB617" i="1"/>
  <c r="AO735" i="1"/>
  <c r="U277" i="1"/>
  <c r="Z736" i="1"/>
  <c r="AB295" i="1"/>
  <c r="AS745" i="1"/>
  <c r="U744" i="1"/>
  <c r="U432" i="1"/>
  <c r="AP735" i="1"/>
  <c r="AB442" i="1"/>
  <c r="AB432" i="1"/>
  <c r="AO295" i="1"/>
  <c r="AO199" i="1"/>
  <c r="AS430" i="1"/>
  <c r="U442" i="1"/>
  <c r="U746" i="1"/>
  <c r="AP746" i="1"/>
  <c r="AL440" i="1"/>
  <c r="AB518" i="1"/>
  <c r="J429" i="1"/>
  <c r="AO617" i="1"/>
  <c r="AS441" i="1"/>
  <c r="U199" i="1"/>
  <c r="U617" i="1"/>
  <c r="AP295" i="1"/>
  <c r="AP617" i="1"/>
  <c r="AB277" i="1"/>
  <c r="AB735" i="1"/>
  <c r="AO442" i="1"/>
  <c r="AO428" i="1"/>
  <c r="U428" i="1"/>
  <c r="U295" i="1"/>
  <c r="AP277" i="1"/>
  <c r="AP442" i="1"/>
  <c r="AO746" i="1"/>
  <c r="U739" i="1"/>
  <c r="AA441" i="1"/>
  <c r="R440" i="1"/>
  <c r="P440" i="1"/>
  <c r="R744" i="1"/>
  <c r="V745" i="1"/>
  <c r="AH430" i="1"/>
  <c r="R276" i="1"/>
  <c r="W430" i="1"/>
  <c r="AH745" i="1"/>
  <c r="R429" i="1"/>
  <c r="AN429" i="1"/>
  <c r="P553" i="1"/>
  <c r="AE518" i="1"/>
  <c r="W737" i="1"/>
  <c r="R553" i="1"/>
  <c r="O984" i="1"/>
  <c r="O785" i="1" s="1"/>
  <c r="R224" i="1"/>
  <c r="P429" i="1"/>
  <c r="AA737" i="1"/>
  <c r="V928" i="1"/>
  <c r="V755" i="1" s="1"/>
  <c r="AX433" i="1"/>
  <c r="AC983" i="1"/>
  <c r="P276" i="1"/>
  <c r="AD737" i="1"/>
  <c r="L440" i="1"/>
  <c r="U745" i="1"/>
  <c r="R735" i="1"/>
  <c r="R277" i="1"/>
  <c r="J553" i="1"/>
  <c r="J432" i="1"/>
  <c r="J617" i="1"/>
  <c r="AM737" i="1"/>
  <c r="AL744" i="1"/>
  <c r="F879" i="1"/>
  <c r="AX879" i="1" s="1"/>
  <c r="AD745" i="1"/>
  <c r="L744" i="1"/>
  <c r="Z429" i="1"/>
  <c r="AE429" i="1"/>
  <c r="R739" i="1"/>
  <c r="J276" i="1"/>
  <c r="J295" i="1"/>
  <c r="AD430" i="1"/>
  <c r="L429" i="1"/>
  <c r="Z276" i="1"/>
  <c r="AE440" i="1"/>
  <c r="R617" i="1"/>
  <c r="J277" i="1"/>
  <c r="Z440" i="1"/>
  <c r="AE553" i="1"/>
  <c r="R428" i="1"/>
  <c r="J224" i="1"/>
  <c r="J735" i="1"/>
  <c r="J428" i="1"/>
  <c r="Z224" i="1"/>
  <c r="Z441" i="1"/>
  <c r="AE276" i="1"/>
  <c r="R295" i="1"/>
  <c r="R432" i="1"/>
  <c r="J744" i="1"/>
  <c r="J518" i="1"/>
  <c r="J746" i="1"/>
  <c r="L736" i="1"/>
  <c r="L276" i="1"/>
  <c r="Z553" i="1"/>
  <c r="AB984" i="1"/>
  <c r="AB785" i="1" s="1"/>
  <c r="U737" i="1"/>
  <c r="AE224" i="1"/>
  <c r="R442" i="1"/>
  <c r="R518" i="1"/>
  <c r="J440" i="1"/>
  <c r="J442" i="1"/>
  <c r="J740" i="1"/>
  <c r="W744" i="1"/>
  <c r="AM745" i="1"/>
  <c r="L737" i="1"/>
  <c r="G554" i="1"/>
  <c r="AX554" i="1" s="1"/>
  <c r="AB224" i="1"/>
  <c r="AB440" i="1"/>
  <c r="AB553" i="1"/>
  <c r="AB744" i="1"/>
  <c r="AF745" i="1"/>
  <c r="AB736" i="1"/>
  <c r="W983" i="1"/>
  <c r="L745" i="1"/>
  <c r="AF430" i="1"/>
  <c r="AP736" i="1"/>
  <c r="S744" i="1"/>
  <c r="AT735" i="1"/>
  <c r="AT295" i="1"/>
  <c r="F891" i="1"/>
  <c r="AX891" i="1" s="1"/>
  <c r="AT617" i="1"/>
  <c r="AT199" i="1"/>
  <c r="AT739" i="1"/>
  <c r="AT277" i="1"/>
  <c r="N984" i="1"/>
  <c r="N785" i="1" s="1"/>
  <c r="AT518" i="1"/>
  <c r="AE617" i="1"/>
  <c r="AE432" i="1"/>
  <c r="AE739" i="1"/>
  <c r="AT442" i="1"/>
  <c r="AE295" i="1"/>
  <c r="AE428" i="1"/>
  <c r="AE442" i="1"/>
  <c r="AE199" i="1"/>
  <c r="AT428" i="1"/>
  <c r="AT746" i="1"/>
  <c r="AE277" i="1"/>
  <c r="T276" i="1"/>
  <c r="AT429" i="1"/>
  <c r="AQ440" i="1"/>
  <c r="G276" i="1"/>
  <c r="N737" i="1"/>
  <c r="AO224" i="1"/>
  <c r="U553" i="1"/>
  <c r="T736" i="1"/>
  <c r="AH984" i="1"/>
  <c r="AH486" i="1" s="1"/>
  <c r="AT553" i="1"/>
  <c r="Q61" i="3"/>
  <c r="N745" i="1"/>
  <c r="AO553" i="1"/>
  <c r="U276" i="1"/>
  <c r="T744" i="1"/>
  <c r="AQ276" i="1"/>
  <c r="G736" i="1"/>
  <c r="AM983" i="1"/>
  <c r="AO429" i="1"/>
  <c r="AL441" i="1"/>
  <c r="U224" i="1"/>
  <c r="T440" i="1"/>
  <c r="AT736" i="1"/>
  <c r="AQ429" i="1"/>
  <c r="G440" i="1"/>
  <c r="AO736" i="1"/>
  <c r="AL430" i="1"/>
  <c r="U440" i="1"/>
  <c r="Y430" i="1"/>
  <c r="T429" i="1"/>
  <c r="AT276" i="1"/>
  <c r="AQ224" i="1"/>
  <c r="J430" i="1"/>
  <c r="G224" i="1"/>
  <c r="AO440" i="1"/>
  <c r="AL745" i="1"/>
  <c r="Y441" i="1"/>
  <c r="AT224" i="1"/>
  <c r="AQ736" i="1"/>
  <c r="J745" i="1"/>
  <c r="G429" i="1"/>
  <c r="AO276" i="1"/>
  <c r="U736" i="1"/>
  <c r="Y737" i="1"/>
  <c r="AT930" i="1"/>
  <c r="AT468" i="1" s="1"/>
  <c r="L930" i="1"/>
  <c r="L756" i="1" s="1"/>
  <c r="AP930" i="1"/>
  <c r="AP756" i="1" s="1"/>
  <c r="H930" i="1"/>
  <c r="H468" i="1" s="1"/>
  <c r="AA785" i="1"/>
  <c r="P736" i="1"/>
  <c r="AQ785" i="1"/>
  <c r="N429" i="1"/>
  <c r="Z984" i="1"/>
  <c r="Z486" i="1" s="1"/>
  <c r="AG440" i="1"/>
  <c r="AU224" i="1"/>
  <c r="X736" i="1"/>
  <c r="AN430" i="1"/>
  <c r="AJ744" i="1"/>
  <c r="I737" i="1"/>
  <c r="AV224" i="1"/>
  <c r="AN737" i="1"/>
  <c r="AJ553" i="1"/>
  <c r="AA744" i="1"/>
  <c r="AV429" i="1"/>
  <c r="N276" i="1"/>
  <c r="X737" i="1"/>
  <c r="AG224" i="1"/>
  <c r="Z737" i="1"/>
  <c r="AU440" i="1"/>
  <c r="Q737" i="1"/>
  <c r="X276" i="1"/>
  <c r="AJ440" i="1"/>
  <c r="AA553" i="1"/>
  <c r="AV440" i="1"/>
  <c r="N553" i="1"/>
  <c r="X441" i="1"/>
  <c r="V984" i="1"/>
  <c r="V785" i="1" s="1"/>
  <c r="N744" i="1"/>
  <c r="X745" i="1"/>
  <c r="Z745" i="1"/>
  <c r="AU736" i="1"/>
  <c r="Q745" i="1"/>
  <c r="X224" i="1"/>
  <c r="AJ429" i="1"/>
  <c r="AA276" i="1"/>
  <c r="AV276" i="1"/>
  <c r="AU429" i="1"/>
  <c r="X440" i="1"/>
  <c r="N736" i="1"/>
  <c r="AG553" i="1"/>
  <c r="H984" i="1"/>
  <c r="H486" i="1" s="1"/>
  <c r="Q430" i="1"/>
  <c r="X429" i="1"/>
  <c r="AJ224" i="1"/>
  <c r="AA224" i="1"/>
  <c r="AG744" i="1"/>
  <c r="AU553" i="1"/>
  <c r="AA736" i="1"/>
  <c r="I745" i="1"/>
  <c r="AV744" i="1"/>
  <c r="AG429" i="1"/>
  <c r="H279" i="1"/>
  <c r="AX279" i="1" s="1"/>
  <c r="F840" i="1"/>
  <c r="AL224" i="1"/>
  <c r="AL736" i="1"/>
  <c r="AL429" i="1"/>
  <c r="AL553" i="1"/>
  <c r="AJ928" i="1"/>
  <c r="AJ767" i="1" s="1"/>
  <c r="Y984" i="1"/>
  <c r="Y785" i="1" s="1"/>
  <c r="AB441" i="1"/>
  <c r="AP429" i="1"/>
  <c r="S276" i="1"/>
  <c r="AB928" i="1"/>
  <c r="AB467" i="1" s="1"/>
  <c r="AB745" i="1"/>
  <c r="AP224" i="1"/>
  <c r="AN440" i="1"/>
  <c r="S553" i="1"/>
  <c r="AB737" i="1"/>
  <c r="AP553" i="1"/>
  <c r="I984" i="1"/>
  <c r="I785" i="1" s="1"/>
  <c r="AN224" i="1"/>
  <c r="AN736" i="1"/>
  <c r="S224" i="1"/>
  <c r="V737" i="1"/>
  <c r="AN276" i="1"/>
  <c r="S429" i="1"/>
  <c r="AP744" i="1"/>
  <c r="AH441" i="1"/>
  <c r="AP276" i="1"/>
  <c r="V430" i="1"/>
  <c r="AN553" i="1"/>
  <c r="S736" i="1"/>
  <c r="W922" i="1"/>
  <c r="W271" i="1" s="1"/>
  <c r="AL928" i="1"/>
  <c r="AL755" i="1" s="1"/>
  <c r="R737" i="1"/>
  <c r="F885" i="1"/>
  <c r="AX885" i="1" s="1"/>
  <c r="K984" i="1"/>
  <c r="K785" i="1" s="1"/>
  <c r="P430" i="1"/>
  <c r="AX557" i="1"/>
  <c r="AS983" i="1"/>
  <c r="AE983" i="1"/>
  <c r="AT983" i="1"/>
  <c r="F881" i="1"/>
  <c r="AX881" i="1" s="1"/>
  <c r="AR224" i="1"/>
  <c r="U983" i="1"/>
  <c r="AS276" i="1"/>
  <c r="AK983" i="1"/>
  <c r="W276" i="1"/>
  <c r="AP240" i="1"/>
  <c r="AP198" i="1"/>
  <c r="AP514" i="1"/>
  <c r="AH514" i="1"/>
  <c r="AH198" i="1"/>
  <c r="AH240" i="1"/>
  <c r="K240" i="1"/>
  <c r="K514" i="1"/>
  <c r="K198" i="1"/>
  <c r="Z240" i="1"/>
  <c r="Z198" i="1"/>
  <c r="Z514" i="1"/>
  <c r="AO198" i="1"/>
  <c r="AO240" i="1"/>
  <c r="AO514" i="1"/>
  <c r="Z922" i="1"/>
  <c r="Z271" i="1" s="1"/>
  <c r="R240" i="1"/>
  <c r="R514" i="1"/>
  <c r="R198" i="1"/>
  <c r="AR514" i="1"/>
  <c r="AR240" i="1"/>
  <c r="AR198" i="1"/>
  <c r="W198" i="1"/>
  <c r="W240" i="1"/>
  <c r="W514" i="1"/>
  <c r="M240" i="1"/>
  <c r="M514" i="1"/>
  <c r="M198" i="1"/>
  <c r="AQ198" i="1"/>
  <c r="AQ514" i="1"/>
  <c r="AQ240" i="1"/>
  <c r="AM198" i="1"/>
  <c r="AM240" i="1"/>
  <c r="AM514" i="1"/>
  <c r="I440" i="1"/>
  <c r="AX555" i="1"/>
  <c r="V922" i="1"/>
  <c r="V271" i="1" s="1"/>
  <c r="W553" i="1"/>
  <c r="X922" i="1"/>
  <c r="X271" i="1" s="1"/>
  <c r="F839" i="1"/>
  <c r="AX839" i="1" s="1"/>
  <c r="V198" i="1"/>
  <c r="V240" i="1"/>
  <c r="V514" i="1"/>
  <c r="AS240" i="1"/>
  <c r="AS198" i="1"/>
  <c r="AS514" i="1"/>
  <c r="AG198" i="1"/>
  <c r="AG514" i="1"/>
  <c r="AG240" i="1"/>
  <c r="AA240" i="1"/>
  <c r="AA514" i="1"/>
  <c r="AA198" i="1"/>
  <c r="AC514" i="1"/>
  <c r="AC240" i="1"/>
  <c r="AC198" i="1"/>
  <c r="AF514" i="1"/>
  <c r="AF198" i="1"/>
  <c r="AF240" i="1"/>
  <c r="F889" i="1"/>
  <c r="AX889" i="1" s="1"/>
  <c r="U922" i="1"/>
  <c r="U271" i="1" s="1"/>
  <c r="AC430" i="1"/>
  <c r="W224" i="1"/>
  <c r="AC922" i="1"/>
  <c r="AC271" i="1" s="1"/>
  <c r="M745" i="1"/>
  <c r="H514" i="1"/>
  <c r="H240" i="1"/>
  <c r="H198" i="1"/>
  <c r="AB240" i="1"/>
  <c r="AB514" i="1"/>
  <c r="AB198" i="1"/>
  <c r="L514" i="1"/>
  <c r="L198" i="1"/>
  <c r="L240" i="1"/>
  <c r="AI198" i="1"/>
  <c r="AI514" i="1"/>
  <c r="AI240" i="1"/>
  <c r="AJ514" i="1"/>
  <c r="AJ240" i="1"/>
  <c r="AJ198" i="1"/>
  <c r="I198" i="1"/>
  <c r="I240" i="1"/>
  <c r="I514" i="1"/>
  <c r="J983" i="1"/>
  <c r="W736" i="1"/>
  <c r="AT430" i="1"/>
  <c r="AT737" i="1"/>
  <c r="K736" i="1"/>
  <c r="AA922" i="1"/>
  <c r="AA271" i="1" s="1"/>
  <c r="AC441" i="1"/>
  <c r="M441" i="1"/>
  <c r="AU514" i="1"/>
  <c r="AU198" i="1"/>
  <c r="AU240" i="1"/>
  <c r="AD240" i="1"/>
  <c r="AD514" i="1"/>
  <c r="AD198" i="1"/>
  <c r="AL240" i="1"/>
  <c r="AL514" i="1"/>
  <c r="AL198" i="1"/>
  <c r="Y198" i="1"/>
  <c r="Y240" i="1"/>
  <c r="Y514" i="1"/>
  <c r="O514" i="1"/>
  <c r="O240" i="1"/>
  <c r="O198" i="1"/>
  <c r="Q198" i="1"/>
  <c r="Q240" i="1"/>
  <c r="Q514" i="1"/>
  <c r="AF922" i="1"/>
  <c r="AF271" i="1" s="1"/>
  <c r="AC745" i="1"/>
  <c r="W429" i="1"/>
  <c r="AO983" i="1"/>
  <c r="M737" i="1"/>
  <c r="R930" i="1"/>
  <c r="R455" i="1" s="1"/>
  <c r="F870" i="1"/>
  <c r="AX870" i="1" s="1"/>
  <c r="U198" i="1"/>
  <c r="U514" i="1"/>
  <c r="U240" i="1"/>
  <c r="X514" i="1"/>
  <c r="X198" i="1"/>
  <c r="X240" i="1"/>
  <c r="J198" i="1"/>
  <c r="J240" i="1"/>
  <c r="J514" i="1"/>
  <c r="N240" i="1"/>
  <c r="N514" i="1"/>
  <c r="N198" i="1"/>
  <c r="AT240" i="1"/>
  <c r="AT198" i="1"/>
  <c r="AT514" i="1"/>
  <c r="AN514" i="1"/>
  <c r="AN198" i="1"/>
  <c r="AN240" i="1"/>
  <c r="AU984" i="1"/>
  <c r="AU785" i="1" s="1"/>
  <c r="AB922" i="1"/>
  <c r="AB271" i="1" s="1"/>
  <c r="AT441" i="1"/>
  <c r="Y922" i="1"/>
  <c r="Y271" i="1" s="1"/>
  <c r="AV984" i="1"/>
  <c r="AV486" i="1" s="1"/>
  <c r="R983" i="1"/>
  <c r="AD922" i="1"/>
  <c r="AD271" i="1" s="1"/>
  <c r="O553" i="1"/>
  <c r="AL984" i="1"/>
  <c r="AL486" i="1" s="1"/>
  <c r="U930" i="1"/>
  <c r="U756" i="1" s="1"/>
  <c r="P240" i="1"/>
  <c r="P514" i="1"/>
  <c r="P198" i="1"/>
  <c r="AV198" i="1"/>
  <c r="AV514" i="1"/>
  <c r="AV240" i="1"/>
  <c r="S240" i="1"/>
  <c r="S514" i="1"/>
  <c r="S198" i="1"/>
  <c r="T198" i="1"/>
  <c r="T240" i="1"/>
  <c r="T514" i="1"/>
  <c r="AE240" i="1"/>
  <c r="AE198" i="1"/>
  <c r="AE514" i="1"/>
  <c r="AK198" i="1"/>
  <c r="AK514" i="1"/>
  <c r="AK240" i="1"/>
  <c r="P737" i="1"/>
  <c r="AN984" i="1"/>
  <c r="AN486" i="1" s="1"/>
  <c r="H744" i="1"/>
  <c r="AG430" i="1"/>
  <c r="AR429" i="1"/>
  <c r="AS736" i="1"/>
  <c r="AP983" i="1"/>
  <c r="P441" i="1"/>
  <c r="O430" i="1"/>
  <c r="H276" i="1"/>
  <c r="L983" i="1"/>
  <c r="AR276" i="1"/>
  <c r="R441" i="1"/>
  <c r="AS440" i="1"/>
  <c r="O441" i="1"/>
  <c r="AV441" i="1"/>
  <c r="H553" i="1"/>
  <c r="R745" i="1"/>
  <c r="AS553" i="1"/>
  <c r="T984" i="1"/>
  <c r="T486" i="1" s="1"/>
  <c r="O737" i="1"/>
  <c r="AV737" i="1"/>
  <c r="H440" i="1"/>
  <c r="AR744" i="1"/>
  <c r="AS744" i="1"/>
  <c r="AV430" i="1"/>
  <c r="H429" i="1"/>
  <c r="AG441" i="1"/>
  <c r="AR736" i="1"/>
  <c r="H736" i="1"/>
  <c r="AG745" i="1"/>
  <c r="AR440" i="1"/>
  <c r="AS224" i="1"/>
  <c r="AJ930" i="1"/>
  <c r="AJ756" i="1" s="1"/>
  <c r="AK930" i="1"/>
  <c r="AK756" i="1" s="1"/>
  <c r="AM930" i="1"/>
  <c r="AM468" i="1" s="1"/>
  <c r="I930" i="1"/>
  <c r="I756" i="1" s="1"/>
  <c r="AV930" i="1"/>
  <c r="AV455" i="1" s="1"/>
  <c r="W930" i="1"/>
  <c r="W468" i="1" s="1"/>
  <c r="M930" i="1"/>
  <c r="M468" i="1" s="1"/>
  <c r="O930" i="1"/>
  <c r="O455" i="1" s="1"/>
  <c r="Q930" i="1"/>
  <c r="Q768" i="1" s="1"/>
  <c r="G930" i="1"/>
  <c r="G768" i="1" s="1"/>
  <c r="AE930" i="1"/>
  <c r="AE455" i="1" s="1"/>
  <c r="V930" i="1"/>
  <c r="V455" i="1" s="1"/>
  <c r="T930" i="1"/>
  <c r="T455" i="1" s="1"/>
  <c r="N930" i="1"/>
  <c r="N455" i="1" s="1"/>
  <c r="AG930" i="1"/>
  <c r="AG756" i="1" s="1"/>
  <c r="M984" i="1"/>
  <c r="M486" i="1" s="1"/>
  <c r="AB930" i="1"/>
  <c r="AB455" i="1" s="1"/>
  <c r="P930" i="1"/>
  <c r="P768" i="1" s="1"/>
  <c r="AO928" i="1"/>
  <c r="AO454" i="1" s="1"/>
  <c r="AQ983" i="1"/>
  <c r="AO745" i="1"/>
  <c r="AO441" i="1"/>
  <c r="AO737" i="1"/>
  <c r="AO430" i="1"/>
  <c r="AI928" i="1"/>
  <c r="AI767" i="1" s="1"/>
  <c r="AE745" i="1"/>
  <c r="AE737" i="1"/>
  <c r="AE441" i="1"/>
  <c r="AE430" i="1"/>
  <c r="H737" i="1"/>
  <c r="H430" i="1"/>
  <c r="H745" i="1"/>
  <c r="H441" i="1"/>
  <c r="AP745" i="1"/>
  <c r="AP430" i="1"/>
  <c r="AP737" i="1"/>
  <c r="AP441" i="1"/>
  <c r="AM928" i="1"/>
  <c r="AM767" i="1" s="1"/>
  <c r="Z928" i="1"/>
  <c r="Z755" i="1" s="1"/>
  <c r="S928" i="1"/>
  <c r="S454" i="1" s="1"/>
  <c r="AF983" i="1"/>
  <c r="AR928" i="1"/>
  <c r="AR767" i="1" s="1"/>
  <c r="AT928" i="1"/>
  <c r="AT767" i="1" s="1"/>
  <c r="M928" i="1"/>
  <c r="M767" i="1" s="1"/>
  <c r="H983" i="1"/>
  <c r="AK928" i="1"/>
  <c r="AK767" i="1" s="1"/>
  <c r="U928" i="1"/>
  <c r="U767" i="1" s="1"/>
  <c r="AG928" i="1"/>
  <c r="AG467" i="1" s="1"/>
  <c r="AN928" i="1"/>
  <c r="AN454" i="1" s="1"/>
  <c r="W984" i="1"/>
  <c r="W785" i="1" s="1"/>
  <c r="I429" i="1"/>
  <c r="K224" i="1"/>
  <c r="O276" i="1"/>
  <c r="I928" i="1"/>
  <c r="I767" i="1" s="1"/>
  <c r="AU928" i="1"/>
  <c r="AU467" i="1" s="1"/>
  <c r="AH928" i="1"/>
  <c r="AH467" i="1" s="1"/>
  <c r="AC440" i="1"/>
  <c r="AC736" i="1"/>
  <c r="AC224" i="1"/>
  <c r="AC429" i="1"/>
  <c r="AC553" i="1"/>
  <c r="AC744" i="1"/>
  <c r="AC276" i="1"/>
  <c r="K429" i="1"/>
  <c r="O744" i="1"/>
  <c r="AE928" i="1"/>
  <c r="AE467" i="1" s="1"/>
  <c r="AA928" i="1"/>
  <c r="AA767" i="1" s="1"/>
  <c r="J928" i="1"/>
  <c r="J454" i="1" s="1"/>
  <c r="Y924" i="1"/>
  <c r="Y537" i="1" s="1"/>
  <c r="K553" i="1"/>
  <c r="F877" i="1"/>
  <c r="AX877" i="1" s="1"/>
  <c r="AC924" i="1"/>
  <c r="AC537" i="1" s="1"/>
  <c r="I276" i="1"/>
  <c r="W924" i="1"/>
  <c r="W537" i="1" s="1"/>
  <c r="K276" i="1"/>
  <c r="AD924" i="1"/>
  <c r="AD537" i="1" s="1"/>
  <c r="O736" i="1"/>
  <c r="I224" i="1"/>
  <c r="I553" i="1"/>
  <c r="K744" i="1"/>
  <c r="F934" i="1"/>
  <c r="AX934" i="1" s="1"/>
  <c r="O440" i="1"/>
  <c r="H947" i="1"/>
  <c r="H584" i="1" s="1"/>
  <c r="I744" i="1"/>
  <c r="O429" i="1"/>
  <c r="AK440" i="1"/>
  <c r="AK276" i="1"/>
  <c r="AK744" i="1"/>
  <c r="AK736" i="1"/>
  <c r="AK429" i="1"/>
  <c r="AK553" i="1"/>
  <c r="AK224" i="1"/>
  <c r="X924" i="1"/>
  <c r="X537" i="1" s="1"/>
  <c r="V924" i="1"/>
  <c r="V537" i="1" s="1"/>
  <c r="N928" i="1"/>
  <c r="N755" i="1" s="1"/>
  <c r="H928" i="1"/>
  <c r="AD983" i="1"/>
  <c r="Q928" i="1"/>
  <c r="Q755" i="1" s="1"/>
  <c r="AC928" i="1"/>
  <c r="AC454" i="1" s="1"/>
  <c r="L928" i="1"/>
  <c r="L755" i="1" s="1"/>
  <c r="AV983" i="1"/>
  <c r="T983" i="1"/>
  <c r="AX777" i="1"/>
  <c r="AG924" i="1"/>
  <c r="AG537" i="1" s="1"/>
  <c r="AX479" i="1"/>
  <c r="X983" i="1"/>
  <c r="AE916" i="1"/>
  <c r="AE200" i="1" s="1"/>
  <c r="Q983" i="1"/>
  <c r="AV928" i="1"/>
  <c r="AV467" i="1" s="1"/>
  <c r="W928" i="1"/>
  <c r="W767" i="1" s="1"/>
  <c r="O928" i="1"/>
  <c r="O454" i="1" s="1"/>
  <c r="X928" i="1"/>
  <c r="X467" i="1" s="1"/>
  <c r="AI788" i="1"/>
  <c r="AI983" i="1" s="1"/>
  <c r="Z983" i="1"/>
  <c r="J984" i="1"/>
  <c r="J486" i="1" s="1"/>
  <c r="I983" i="1"/>
  <c r="AK984" i="1"/>
  <c r="AK486" i="1" s="1"/>
  <c r="AS984" i="1"/>
  <c r="AS785" i="1" s="1"/>
  <c r="AP928" i="1"/>
  <c r="AP755" i="1" s="1"/>
  <c r="K928" i="1"/>
  <c r="K467" i="1" s="1"/>
  <c r="AF928" i="1"/>
  <c r="AF454" i="1" s="1"/>
  <c r="AD928" i="1"/>
  <c r="AD467" i="1" s="1"/>
  <c r="AS928" i="1"/>
  <c r="AS755" i="1" s="1"/>
  <c r="AG983" i="1"/>
  <c r="AG922" i="1"/>
  <c r="AG271" i="1" s="1"/>
  <c r="P928" i="1"/>
  <c r="P454" i="1" s="1"/>
  <c r="G928" i="1"/>
  <c r="G467" i="1" s="1"/>
  <c r="AQ928" i="1"/>
  <c r="AQ467" i="1" s="1"/>
  <c r="R928" i="1"/>
  <c r="R467" i="1" s="1"/>
  <c r="G947" i="1"/>
  <c r="G583" i="1" s="1"/>
  <c r="Z924" i="1"/>
  <c r="Z537" i="1" s="1"/>
  <c r="AO984" i="1"/>
  <c r="AO785" i="1" s="1"/>
  <c r="O983" i="1"/>
  <c r="AL983" i="1"/>
  <c r="N983" i="1"/>
  <c r="AB924" i="1"/>
  <c r="AB537" i="1" s="1"/>
  <c r="Z947" i="1"/>
  <c r="Z99" i="1" s="1"/>
  <c r="Z577" i="1" s="1"/>
  <c r="AT984" i="1"/>
  <c r="AT486" i="1" s="1"/>
  <c r="AA924" i="1"/>
  <c r="AA537" i="1" s="1"/>
  <c r="W916" i="1"/>
  <c r="W772" i="1" s="1"/>
  <c r="U984" i="1"/>
  <c r="U486" i="1" s="1"/>
  <c r="P984" i="1"/>
  <c r="P486" i="1" s="1"/>
  <c r="F936" i="1"/>
  <c r="AX936" i="1" s="1"/>
  <c r="G492" i="1"/>
  <c r="AX492" i="1" s="1"/>
  <c r="AP984" i="1"/>
  <c r="AP486" i="1" s="1"/>
  <c r="AA947" i="1"/>
  <c r="AA158" i="1" s="1"/>
  <c r="AN983" i="1"/>
  <c r="AF924" i="1"/>
  <c r="AF537" i="1" s="1"/>
  <c r="K584" i="1"/>
  <c r="K580" i="1"/>
  <c r="K278" i="1"/>
  <c r="K107" i="1"/>
  <c r="K105" i="1"/>
  <c r="K583" i="1"/>
  <c r="K100" i="1"/>
  <c r="K581" i="1"/>
  <c r="K104" i="1"/>
  <c r="K582" i="1"/>
  <c r="K106" i="1"/>
  <c r="K227" i="1"/>
  <c r="K159" i="1"/>
  <c r="K101" i="1"/>
  <c r="K102" i="1"/>
  <c r="K228" i="1"/>
  <c r="K99" i="1"/>
  <c r="K577" i="1" s="1"/>
  <c r="K579" i="1"/>
  <c r="K152" i="1"/>
  <c r="K578" i="1"/>
  <c r="K160" i="1"/>
  <c r="K155" i="1"/>
  <c r="K156" i="1"/>
  <c r="K153" i="1"/>
  <c r="K296" i="1"/>
  <c r="K586" i="1"/>
  <c r="K151" i="1"/>
  <c r="K585" i="1"/>
  <c r="K103" i="1"/>
  <c r="K154" i="1"/>
  <c r="K158" i="1"/>
  <c r="K157" i="1"/>
  <c r="K108" i="1"/>
  <c r="AD486" i="1"/>
  <c r="AD785" i="1"/>
  <c r="R452" i="1"/>
  <c r="R459" i="1"/>
  <c r="R761" i="1"/>
  <c r="R200" i="1"/>
  <c r="R289" i="1"/>
  <c r="R753" i="1"/>
  <c r="R460" i="1"/>
  <c r="R291" i="1"/>
  <c r="R231" i="1"/>
  <c r="N20" i="3" s="1"/>
  <c r="R760" i="1"/>
  <c r="R293" i="1"/>
  <c r="R772" i="1"/>
  <c r="AB918" i="1"/>
  <c r="AB618" i="1" s="1"/>
  <c r="U947" i="1"/>
  <c r="AB983" i="1"/>
  <c r="Q916" i="1"/>
  <c r="Y916" i="1"/>
  <c r="S947" i="1"/>
  <c r="R984" i="1"/>
  <c r="AF918" i="1"/>
  <c r="AF618" i="1" s="1"/>
  <c r="AL947" i="1"/>
  <c r="G59" i="3"/>
  <c r="G57" i="3" s="1"/>
  <c r="I947" i="1"/>
  <c r="P947" i="1"/>
  <c r="L947" i="1"/>
  <c r="AR947" i="1"/>
  <c r="Q947" i="1"/>
  <c r="AD916" i="1"/>
  <c r="M947" i="1"/>
  <c r="AM984" i="1"/>
  <c r="W947" i="1"/>
  <c r="Y947" i="1"/>
  <c r="V918" i="1"/>
  <c r="V618" i="1" s="1"/>
  <c r="L984" i="1"/>
  <c r="X947" i="1"/>
  <c r="AN947" i="1"/>
  <c r="AE924" i="1"/>
  <c r="AE537" i="1" s="1"/>
  <c r="I924" i="1"/>
  <c r="AM924" i="1"/>
  <c r="AM537" i="1" s="1"/>
  <c r="AS924" i="1"/>
  <c r="AS537" i="1" s="1"/>
  <c r="S924" i="1"/>
  <c r="S537" i="1" s="1"/>
  <c r="AO924" i="1"/>
  <c r="AO537" i="1" s="1"/>
  <c r="O924" i="1"/>
  <c r="O537" i="1" s="1"/>
  <c r="L924" i="1"/>
  <c r="AR924" i="1"/>
  <c r="AR537" i="1" s="1"/>
  <c r="H924" i="1"/>
  <c r="H537" i="1" s="1"/>
  <c r="AI924" i="1"/>
  <c r="AI537" i="1" s="1"/>
  <c r="AQ924" i="1"/>
  <c r="AQ537" i="1" s="1"/>
  <c r="R924" i="1"/>
  <c r="R537" i="1" s="1"/>
  <c r="N924" i="1"/>
  <c r="N537" i="1" s="1"/>
  <c r="AU924" i="1"/>
  <c r="AU537" i="1" s="1"/>
  <c r="AP924" i="1"/>
  <c r="AP537" i="1" s="1"/>
  <c r="K924" i="1"/>
  <c r="AH924" i="1"/>
  <c r="AH537" i="1" s="1"/>
  <c r="P924" i="1"/>
  <c r="P537" i="1" s="1"/>
  <c r="AV924" i="1"/>
  <c r="AV537" i="1" s="1"/>
  <c r="G924" i="1"/>
  <c r="AK924" i="1"/>
  <c r="AK537" i="1" s="1"/>
  <c r="AJ924" i="1"/>
  <c r="AJ537" i="1" s="1"/>
  <c r="M924" i="1"/>
  <c r="M537" i="1" s="1"/>
  <c r="Q924" i="1"/>
  <c r="Q537" i="1" s="1"/>
  <c r="AT924" i="1"/>
  <c r="AT537" i="1" s="1"/>
  <c r="AN924" i="1"/>
  <c r="AN537" i="1" s="1"/>
  <c r="AL924" i="1"/>
  <c r="AL537" i="1" s="1"/>
  <c r="N947" i="1"/>
  <c r="M983" i="1"/>
  <c r="AF947" i="1"/>
  <c r="R947" i="1"/>
  <c r="AV947" i="1"/>
  <c r="AC916" i="1"/>
  <c r="AA916" i="1"/>
  <c r="AQ947" i="1"/>
  <c r="AL756" i="1"/>
  <c r="AL468" i="1"/>
  <c r="AL768" i="1"/>
  <c r="AL455" i="1"/>
  <c r="Y983" i="1"/>
  <c r="J947" i="1"/>
  <c r="V916" i="1"/>
  <c r="T918" i="1"/>
  <c r="T618" i="1" s="1"/>
  <c r="AS947" i="1"/>
  <c r="AC918" i="1"/>
  <c r="AC618" i="1" s="1"/>
  <c r="AM947" i="1"/>
  <c r="V947" i="1"/>
  <c r="AE984" i="1"/>
  <c r="AH983" i="1"/>
  <c r="K983" i="1"/>
  <c r="AE947" i="1"/>
  <c r="AK947" i="1"/>
  <c r="G788" i="1"/>
  <c r="G984" i="1" s="1"/>
  <c r="AX786" i="1"/>
  <c r="AF916" i="1"/>
  <c r="U924" i="1"/>
  <c r="U537" i="1" s="1"/>
  <c r="AJ983" i="1"/>
  <c r="Z918" i="1"/>
  <c r="Z618" i="1" s="1"/>
  <c r="U916" i="1"/>
  <c r="C881" i="1"/>
  <c r="AU983" i="1"/>
  <c r="V983" i="1"/>
  <c r="AH947" i="1"/>
  <c r="AR984" i="1"/>
  <c r="AP947" i="1"/>
  <c r="T916" i="1"/>
  <c r="AG916" i="1"/>
  <c r="AO947" i="1"/>
  <c r="AC947" i="1"/>
  <c r="Q922" i="1"/>
  <c r="Q271" i="1" s="1"/>
  <c r="AN922" i="1"/>
  <c r="AN271" i="1" s="1"/>
  <c r="AS922" i="1"/>
  <c r="AS271" i="1" s="1"/>
  <c r="P922" i="1"/>
  <c r="P271" i="1" s="1"/>
  <c r="AR922" i="1"/>
  <c r="AR271" i="1" s="1"/>
  <c r="H922" i="1"/>
  <c r="H271" i="1" s="1"/>
  <c r="S922" i="1"/>
  <c r="S271" i="1" s="1"/>
  <c r="AT922" i="1"/>
  <c r="AT271" i="1" s="1"/>
  <c r="AQ922" i="1"/>
  <c r="AQ271" i="1" s="1"/>
  <c r="G922" i="1"/>
  <c r="AL922" i="1"/>
  <c r="AL271" i="1" s="1"/>
  <c r="AI922" i="1"/>
  <c r="AI271" i="1" s="1"/>
  <c r="AV922" i="1"/>
  <c r="AV271" i="1" s="1"/>
  <c r="M922" i="1"/>
  <c r="M271" i="1" s="1"/>
  <c r="AH922" i="1"/>
  <c r="AH271" i="1" s="1"/>
  <c r="K922" i="1"/>
  <c r="AE922" i="1"/>
  <c r="AE271" i="1" s="1"/>
  <c r="AK922" i="1"/>
  <c r="AK271" i="1" s="1"/>
  <c r="AJ922" i="1"/>
  <c r="AJ271" i="1" s="1"/>
  <c r="AP922" i="1"/>
  <c r="AP271" i="1" s="1"/>
  <c r="AM922" i="1"/>
  <c r="AM271" i="1" s="1"/>
  <c r="AO922" i="1"/>
  <c r="AO271" i="1" s="1"/>
  <c r="I922" i="1"/>
  <c r="L922" i="1"/>
  <c r="O922" i="1"/>
  <c r="O271" i="1" s="1"/>
  <c r="N922" i="1"/>
  <c r="N271" i="1" s="1"/>
  <c r="AU922" i="1"/>
  <c r="AU271" i="1" s="1"/>
  <c r="R922" i="1"/>
  <c r="R271" i="1" s="1"/>
  <c r="Y767" i="1"/>
  <c r="Y755" i="1"/>
  <c r="Y467" i="1"/>
  <c r="Y454" i="1"/>
  <c r="K916" i="1"/>
  <c r="AV916" i="1"/>
  <c r="AM916" i="1"/>
  <c r="AT916" i="1"/>
  <c r="N916" i="1"/>
  <c r="AJ916" i="1"/>
  <c r="O916" i="1"/>
  <c r="AI916" i="1"/>
  <c r="H916" i="1"/>
  <c r="P916" i="1"/>
  <c r="AO916" i="1"/>
  <c r="J916" i="1"/>
  <c r="AK916" i="1"/>
  <c r="I916" i="1"/>
  <c r="AU916" i="1"/>
  <c r="M916" i="1"/>
  <c r="AP916" i="1"/>
  <c r="AH916" i="1"/>
  <c r="G916" i="1"/>
  <c r="L916" i="1"/>
  <c r="AR916" i="1"/>
  <c r="AN916" i="1"/>
  <c r="AL916" i="1"/>
  <c r="S916" i="1"/>
  <c r="AS916" i="1"/>
  <c r="AQ916" i="1"/>
  <c r="AB916" i="1"/>
  <c r="AD918" i="1"/>
  <c r="AD618" i="1" s="1"/>
  <c r="X918" i="1"/>
  <c r="X618" i="1" s="1"/>
  <c r="AJ947" i="1"/>
  <c r="AB947" i="1"/>
  <c r="AI947" i="1"/>
  <c r="AC984" i="1"/>
  <c r="AT947" i="1"/>
  <c r="AG947" i="1"/>
  <c r="Q785" i="1"/>
  <c r="Q486" i="1"/>
  <c r="AU918" i="1"/>
  <c r="AU618" i="1" s="1"/>
  <c r="J918" i="1"/>
  <c r="J618" i="1" s="1"/>
  <c r="AL918" i="1"/>
  <c r="AL618" i="1" s="1"/>
  <c r="AJ918" i="1"/>
  <c r="AJ618" i="1" s="1"/>
  <c r="P918" i="1"/>
  <c r="P618" i="1" s="1"/>
  <c r="I918" i="1"/>
  <c r="I618" i="1" s="1"/>
  <c r="AK918" i="1"/>
  <c r="AK618" i="1" s="1"/>
  <c r="H918" i="1"/>
  <c r="H618" i="1" s="1"/>
  <c r="AH918" i="1"/>
  <c r="AH618" i="1" s="1"/>
  <c r="L918" i="1"/>
  <c r="L618" i="1" s="1"/>
  <c r="AN918" i="1"/>
  <c r="AN618" i="1" s="1"/>
  <c r="AS918" i="1"/>
  <c r="AS618" i="1" s="1"/>
  <c r="R918" i="1"/>
  <c r="R618" i="1" s="1"/>
  <c r="AQ918" i="1"/>
  <c r="AQ618" i="1" s="1"/>
  <c r="AO918" i="1"/>
  <c r="AO618" i="1" s="1"/>
  <c r="U918" i="1"/>
  <c r="U618" i="1" s="1"/>
  <c r="O918" i="1"/>
  <c r="O618" i="1" s="1"/>
  <c r="AT918" i="1"/>
  <c r="AT618" i="1" s="1"/>
  <c r="G918" i="1"/>
  <c r="N918" i="1"/>
  <c r="N618" i="1" s="1"/>
  <c r="AG918" i="1"/>
  <c r="AG618" i="1" s="1"/>
  <c r="AP918" i="1"/>
  <c r="AP618" i="1" s="1"/>
  <c r="AR918" i="1"/>
  <c r="AR618" i="1" s="1"/>
  <c r="AV918" i="1"/>
  <c r="AV618" i="1" s="1"/>
  <c r="AI918" i="1"/>
  <c r="AI618" i="1" s="1"/>
  <c r="AM918" i="1"/>
  <c r="AM618" i="1" s="1"/>
  <c r="M918" i="1"/>
  <c r="M618" i="1" s="1"/>
  <c r="S918" i="1"/>
  <c r="S618" i="1" s="1"/>
  <c r="K918" i="1"/>
  <c r="K618" i="1" s="1"/>
  <c r="W918" i="1"/>
  <c r="W618" i="1" s="1"/>
  <c r="Q918" i="1"/>
  <c r="Q618" i="1" s="1"/>
  <c r="AE918" i="1"/>
  <c r="AE618" i="1" s="1"/>
  <c r="F919" i="1"/>
  <c r="AB920" i="1" s="1"/>
  <c r="AB280" i="1" s="1"/>
  <c r="AU947" i="1"/>
  <c r="T947" i="1"/>
  <c r="AA918" i="1"/>
  <c r="AA618" i="1" s="1"/>
  <c r="Z916" i="1"/>
  <c r="AD947" i="1"/>
  <c r="O947" i="1"/>
  <c r="X916" i="1"/>
  <c r="F120" i="2" l="1"/>
  <c r="K119" i="2"/>
  <c r="J119" i="2"/>
  <c r="V46" i="3"/>
  <c r="V32" i="3"/>
  <c r="AX519" i="1"/>
  <c r="AE975" i="1"/>
  <c r="T975" i="1"/>
  <c r="G975" i="1"/>
  <c r="P975" i="1"/>
  <c r="G976" i="1"/>
  <c r="G438" i="1" s="1"/>
  <c r="I976" i="1"/>
  <c r="I742" i="1" s="1"/>
  <c r="Y975" i="1"/>
  <c r="AN975" i="1"/>
  <c r="Y976" i="1"/>
  <c r="V34" i="3"/>
  <c r="M975" i="1"/>
  <c r="AE976" i="1"/>
  <c r="AH975" i="1"/>
  <c r="T976" i="1"/>
  <c r="T438" i="1" s="1"/>
  <c r="AJ973" i="1"/>
  <c r="M976" i="1"/>
  <c r="M438" i="1" s="1"/>
  <c r="AJ974" i="1"/>
  <c r="AJ734" i="1" s="1"/>
  <c r="AK976" i="1"/>
  <c r="AK438" i="1" s="1"/>
  <c r="J975" i="1"/>
  <c r="W975" i="1"/>
  <c r="AI976" i="1"/>
  <c r="AI438" i="1" s="1"/>
  <c r="AX743" i="1"/>
  <c r="AH976" i="1"/>
  <c r="AH438" i="1" s="1"/>
  <c r="AI975" i="1"/>
  <c r="J976" i="1"/>
  <c r="J742" i="1" s="1"/>
  <c r="W976" i="1"/>
  <c r="W742" i="1" s="1"/>
  <c r="AI973" i="1"/>
  <c r="H974" i="1"/>
  <c r="H734" i="1" s="1"/>
  <c r="I975" i="1"/>
  <c r="AK975" i="1"/>
  <c r="AG973" i="1"/>
  <c r="Q975" i="1"/>
  <c r="X976" i="1"/>
  <c r="X742" i="1" s="1"/>
  <c r="AG976" i="1"/>
  <c r="AG438" i="1" s="1"/>
  <c r="L976" i="1"/>
  <c r="L438" i="1" s="1"/>
  <c r="N975" i="1"/>
  <c r="AO975" i="1"/>
  <c r="H976" i="1"/>
  <c r="H438" i="1" s="1"/>
  <c r="AX745" i="1"/>
  <c r="Z975" i="1"/>
  <c r="AD976" i="1"/>
  <c r="AD742" i="1" s="1"/>
  <c r="AT975" i="1"/>
  <c r="U975" i="1"/>
  <c r="AF976" i="1"/>
  <c r="AF438" i="1" s="1"/>
  <c r="V975" i="1"/>
  <c r="AP976" i="1"/>
  <c r="AP438" i="1" s="1"/>
  <c r="AM975" i="1"/>
  <c r="AA976" i="1"/>
  <c r="AA742" i="1" s="1"/>
  <c r="AJ975" i="1"/>
  <c r="AS975" i="1"/>
  <c r="AQ975" i="1"/>
  <c r="AX746" i="1"/>
  <c r="AL976" i="1"/>
  <c r="AL438" i="1" s="1"/>
  <c r="AB976" i="1"/>
  <c r="AB742" i="1" s="1"/>
  <c r="AU976" i="1"/>
  <c r="AU742" i="1" s="1"/>
  <c r="R975" i="1"/>
  <c r="AR976" i="1"/>
  <c r="AR742" i="1" s="1"/>
  <c r="AV976" i="1"/>
  <c r="AV438" i="1" s="1"/>
  <c r="S976" i="1"/>
  <c r="S438" i="1" s="1"/>
  <c r="AC976" i="1"/>
  <c r="AC742" i="1" s="1"/>
  <c r="H973" i="1"/>
  <c r="AP973" i="1"/>
  <c r="AA973" i="1"/>
  <c r="W973" i="1"/>
  <c r="AX739" i="1"/>
  <c r="S973" i="1"/>
  <c r="X974" i="1"/>
  <c r="X734" i="1" s="1"/>
  <c r="AF973" i="1"/>
  <c r="I973" i="1"/>
  <c r="Q974" i="1"/>
  <c r="Q734" i="1" s="1"/>
  <c r="R973" i="1"/>
  <c r="O973" i="1"/>
  <c r="K973" i="1"/>
  <c r="AT973" i="1"/>
  <c r="AO973" i="1"/>
  <c r="AX740" i="1"/>
  <c r="AM973" i="1"/>
  <c r="M973" i="1"/>
  <c r="AN973" i="1"/>
  <c r="L973" i="1"/>
  <c r="AQ973" i="1"/>
  <c r="V974" i="1"/>
  <c r="V427" i="1" s="1"/>
  <c r="G974" i="1"/>
  <c r="G734" i="1" s="1"/>
  <c r="AS973" i="1"/>
  <c r="AD973" i="1"/>
  <c r="AB973" i="1"/>
  <c r="U973" i="1"/>
  <c r="Z973" i="1"/>
  <c r="AV973" i="1"/>
  <c r="AE973" i="1"/>
  <c r="P973" i="1"/>
  <c r="N973" i="1"/>
  <c r="AU974" i="1"/>
  <c r="AU734" i="1" s="1"/>
  <c r="AL974" i="1"/>
  <c r="AL427" i="1" s="1"/>
  <c r="AX737" i="1"/>
  <c r="T973" i="1"/>
  <c r="Y974" i="1"/>
  <c r="Y734" i="1" s="1"/>
  <c r="AH973" i="1"/>
  <c r="AR974" i="1"/>
  <c r="AR734" i="1" s="1"/>
  <c r="J973" i="1"/>
  <c r="V30" i="3"/>
  <c r="AN974" i="1"/>
  <c r="AN734" i="1" s="1"/>
  <c r="K975" i="1"/>
  <c r="V26" i="3"/>
  <c r="AT976" i="1"/>
  <c r="AT438" i="1" s="1"/>
  <c r="A443" i="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X443" i="1"/>
  <c r="AM976" i="1"/>
  <c r="AM742" i="1" s="1"/>
  <c r="AQ976" i="1"/>
  <c r="AQ438" i="1" s="1"/>
  <c r="L975" i="1"/>
  <c r="AG975" i="1"/>
  <c r="V9" i="3"/>
  <c r="V7" i="3"/>
  <c r="V13" i="3"/>
  <c r="V53" i="3"/>
  <c r="AU975" i="1"/>
  <c r="V49" i="3"/>
  <c r="N974" i="1"/>
  <c r="N427" i="1" s="1"/>
  <c r="AL973" i="1"/>
  <c r="AU973" i="1"/>
  <c r="AP975" i="1"/>
  <c r="AS976" i="1"/>
  <c r="AS438" i="1" s="1"/>
  <c r="S975" i="1"/>
  <c r="AC975" i="1"/>
  <c r="V51" i="3"/>
  <c r="V976" i="1"/>
  <c r="V742" i="1" s="1"/>
  <c r="AX616" i="1"/>
  <c r="V22" i="3"/>
  <c r="AR973" i="1"/>
  <c r="AX520" i="1"/>
  <c r="V40" i="3"/>
  <c r="AB975" i="1"/>
  <c r="AL975" i="1"/>
  <c r="V10" i="3"/>
  <c r="Z976" i="1"/>
  <c r="Z742" i="1" s="1"/>
  <c r="V44" i="3"/>
  <c r="AD975" i="1"/>
  <c r="O976" i="1"/>
  <c r="O742" i="1" s="1"/>
  <c r="V33" i="3"/>
  <c r="AJ976" i="1"/>
  <c r="AJ438" i="1" s="1"/>
  <c r="AD974" i="1"/>
  <c r="AD734" i="1" s="1"/>
  <c r="X975" i="1"/>
  <c r="AH756" i="1"/>
  <c r="V52" i="3"/>
  <c r="V29" i="3"/>
  <c r="AF974" i="1"/>
  <c r="AF734" i="1" s="1"/>
  <c r="V31" i="3"/>
  <c r="Q976" i="1"/>
  <c r="Q742" i="1" s="1"/>
  <c r="Q973" i="1"/>
  <c r="H975" i="1"/>
  <c r="AO976" i="1"/>
  <c r="AO438" i="1" s="1"/>
  <c r="AX222" i="1"/>
  <c r="AH974" i="1"/>
  <c r="AH427" i="1" s="1"/>
  <c r="M974" i="1"/>
  <c r="M427" i="1" s="1"/>
  <c r="AX124" i="1"/>
  <c r="U976" i="1"/>
  <c r="U438" i="1" s="1"/>
  <c r="X486" i="1"/>
  <c r="AX551" i="1"/>
  <c r="V16" i="3"/>
  <c r="AV975" i="1"/>
  <c r="AF975" i="1"/>
  <c r="V8" i="3"/>
  <c r="AX244" i="1"/>
  <c r="AX250" i="1"/>
  <c r="V28" i="3"/>
  <c r="Z756" i="1"/>
  <c r="Z468" i="1"/>
  <c r="AV974" i="1"/>
  <c r="AV427" i="1" s="1"/>
  <c r="X973" i="1"/>
  <c r="AR468" i="1"/>
  <c r="AA975" i="1"/>
  <c r="R976" i="1"/>
  <c r="R742" i="1" s="1"/>
  <c r="Z768" i="1"/>
  <c r="V19" i="3"/>
  <c r="AS974" i="1"/>
  <c r="AS734" i="1" s="1"/>
  <c r="V5" i="3"/>
  <c r="AA585" i="1"/>
  <c r="AM974" i="1"/>
  <c r="AM734" i="1" s="1"/>
  <c r="V15" i="3"/>
  <c r="V14" i="3"/>
  <c r="AA102" i="1"/>
  <c r="V27" i="3"/>
  <c r="V6" i="3"/>
  <c r="N976" i="1"/>
  <c r="N438" i="1" s="1"/>
  <c r="AO974" i="1"/>
  <c r="AO427" i="1" s="1"/>
  <c r="AA974" i="1"/>
  <c r="AA734" i="1" s="1"/>
  <c r="K974" i="1"/>
  <c r="K427" i="1" s="1"/>
  <c r="V45" i="3"/>
  <c r="O974" i="1"/>
  <c r="O427" i="1" s="1"/>
  <c r="AP455" i="1"/>
  <c r="AC468" i="1"/>
  <c r="AX439" i="1"/>
  <c r="L455" i="1"/>
  <c r="AK973" i="1"/>
  <c r="V20" i="3"/>
  <c r="P974" i="1"/>
  <c r="P427" i="1" s="1"/>
  <c r="AH455" i="1"/>
  <c r="I974" i="1"/>
  <c r="I427" i="1" s="1"/>
  <c r="AR975" i="1"/>
  <c r="AD756" i="1"/>
  <c r="AH768" i="1"/>
  <c r="L974" i="1"/>
  <c r="L734" i="1" s="1"/>
  <c r="AT974" i="1"/>
  <c r="AT734" i="1" s="1"/>
  <c r="V39" i="3"/>
  <c r="AV785" i="1"/>
  <c r="AD455" i="1"/>
  <c r="AD468" i="1"/>
  <c r="AU755" i="1"/>
  <c r="Z467" i="1"/>
  <c r="Z108" i="1"/>
  <c r="Z580" i="1"/>
  <c r="AS486" i="1"/>
  <c r="T974" i="1"/>
  <c r="T427" i="1" s="1"/>
  <c r="AN468" i="1"/>
  <c r="Z278" i="1"/>
  <c r="Z585" i="1"/>
  <c r="Z228" i="1"/>
  <c r="Z154" i="1"/>
  <c r="T767" i="1"/>
  <c r="Z296" i="1"/>
  <c r="Z160" i="1"/>
  <c r="T467" i="1"/>
  <c r="Z107" i="1"/>
  <c r="Z102" i="1"/>
  <c r="T454" i="1"/>
  <c r="Z157" i="1"/>
  <c r="Z159" i="1"/>
  <c r="G973" i="1"/>
  <c r="N767" i="1"/>
  <c r="AF785" i="1"/>
  <c r="X468" i="1"/>
  <c r="AQ455" i="1"/>
  <c r="Z101" i="1"/>
  <c r="Z153" i="1"/>
  <c r="Z103" i="1"/>
  <c r="Z578" i="1"/>
  <c r="Z100" i="1"/>
  <c r="Z581" i="1"/>
  <c r="Z582" i="1"/>
  <c r="Z156" i="1"/>
  <c r="Z155" i="1"/>
  <c r="AP974" i="1"/>
  <c r="AP734" i="1" s="1"/>
  <c r="K756" i="1"/>
  <c r="V973" i="1"/>
  <c r="S455" i="1"/>
  <c r="G455" i="1"/>
  <c r="S768" i="1"/>
  <c r="K455" i="1"/>
  <c r="K768" i="1"/>
  <c r="S756" i="1"/>
  <c r="AA106" i="1"/>
  <c r="AA584" i="1"/>
  <c r="AF467" i="1"/>
  <c r="AJ455" i="1"/>
  <c r="AG755" i="1"/>
  <c r="AA103" i="1"/>
  <c r="AA107" i="1"/>
  <c r="AG767" i="1"/>
  <c r="Q468" i="1"/>
  <c r="AH767" i="1"/>
  <c r="AA154" i="1"/>
  <c r="AA157" i="1"/>
  <c r="AB756" i="1"/>
  <c r="V38" i="3"/>
  <c r="AA586" i="1"/>
  <c r="AA159" i="1"/>
  <c r="AA104" i="1"/>
  <c r="AA99" i="1"/>
  <c r="AA577" i="1" s="1"/>
  <c r="AA580" i="1"/>
  <c r="AQ755" i="1"/>
  <c r="AO756" i="1"/>
  <c r="AT785" i="1"/>
  <c r="AX223" i="1"/>
  <c r="J455" i="1"/>
  <c r="J768" i="1"/>
  <c r="Z974" i="1"/>
  <c r="Z427" i="1" s="1"/>
  <c r="AC756" i="1"/>
  <c r="AB486" i="1"/>
  <c r="AP768" i="1"/>
  <c r="AG974" i="1"/>
  <c r="AG427" i="1" s="1"/>
  <c r="AJ785" i="1"/>
  <c r="J468" i="1"/>
  <c r="AC455" i="1"/>
  <c r="AR455" i="1"/>
  <c r="W974" i="1"/>
  <c r="W427" i="1" s="1"/>
  <c r="AX552" i="1"/>
  <c r="AR756" i="1"/>
  <c r="J755" i="1"/>
  <c r="AA455" i="1"/>
  <c r="AJ768" i="1"/>
  <c r="AB768" i="1"/>
  <c r="O486" i="1"/>
  <c r="AB468" i="1"/>
  <c r="AG785" i="1"/>
  <c r="AG454" i="1"/>
  <c r="AJ468" i="1"/>
  <c r="AA582" i="1"/>
  <c r="J974" i="1"/>
  <c r="J427" i="1" s="1"/>
  <c r="AO455" i="1"/>
  <c r="AI755" i="1"/>
  <c r="O768" i="1"/>
  <c r="AA100" i="1"/>
  <c r="O756" i="1"/>
  <c r="AA581" i="1"/>
  <c r="AO468" i="1"/>
  <c r="S467" i="1"/>
  <c r="AI454" i="1"/>
  <c r="AH454" i="1"/>
  <c r="AA108" i="1"/>
  <c r="AA583" i="1"/>
  <c r="R768" i="1"/>
  <c r="Q455" i="1"/>
  <c r="O468" i="1"/>
  <c r="AA227" i="1"/>
  <c r="AA156" i="1"/>
  <c r="AA155" i="1"/>
  <c r="R468" i="1"/>
  <c r="S974" i="1"/>
  <c r="S734" i="1" s="1"/>
  <c r="S755" i="1"/>
  <c r="AA160" i="1"/>
  <c r="AA578" i="1"/>
  <c r="Q756" i="1"/>
  <c r="AA152" i="1"/>
  <c r="AA153" i="1"/>
  <c r="AA101" i="1"/>
  <c r="AA151" i="1"/>
  <c r="R756" i="1"/>
  <c r="AH785" i="1"/>
  <c r="I486" i="1"/>
  <c r="AA296" i="1"/>
  <c r="AA579" i="1"/>
  <c r="AA278" i="1"/>
  <c r="AA228" i="1"/>
  <c r="AA105" i="1"/>
  <c r="AX735" i="1"/>
  <c r="AQ768" i="1"/>
  <c r="Y973" i="1"/>
  <c r="U974" i="1"/>
  <c r="U734" i="1" s="1"/>
  <c r="AU768" i="1"/>
  <c r="AU756" i="1"/>
  <c r="AU468" i="1"/>
  <c r="X756" i="1"/>
  <c r="X768" i="1"/>
  <c r="AQ468" i="1"/>
  <c r="R974" i="1"/>
  <c r="R427" i="1" s="1"/>
  <c r="Z106" i="1"/>
  <c r="Z579" i="1"/>
  <c r="Z152" i="1"/>
  <c r="Z584" i="1"/>
  <c r="AU767" i="1"/>
  <c r="AE974" i="1"/>
  <c r="AE734" i="1" s="1"/>
  <c r="Z586" i="1"/>
  <c r="Z104" i="1"/>
  <c r="Z105" i="1"/>
  <c r="Z158" i="1"/>
  <c r="S767" i="1"/>
  <c r="AI467" i="1"/>
  <c r="AN785" i="1"/>
  <c r="Z227" i="1"/>
  <c r="Z151" i="1"/>
  <c r="Z583" i="1"/>
  <c r="AU454" i="1"/>
  <c r="AB767" i="1"/>
  <c r="AR755" i="1"/>
  <c r="P455" i="1"/>
  <c r="AI455" i="1"/>
  <c r="AS455" i="1"/>
  <c r="AK455" i="1"/>
  <c r="AB755" i="1"/>
  <c r="AB454" i="1"/>
  <c r="AQ974" i="1"/>
  <c r="AQ734" i="1" s="1"/>
  <c r="AI768" i="1"/>
  <c r="AR467" i="1"/>
  <c r="AS468" i="1"/>
  <c r="AK468" i="1"/>
  <c r="P756" i="1"/>
  <c r="AI468" i="1"/>
  <c r="AR454" i="1"/>
  <c r="H785" i="1"/>
  <c r="AS756" i="1"/>
  <c r="AA756" i="1"/>
  <c r="AK768" i="1"/>
  <c r="P468" i="1"/>
  <c r="K486" i="1"/>
  <c r="G756" i="1"/>
  <c r="AA468" i="1"/>
  <c r="G468" i="1"/>
  <c r="G158" i="1"/>
  <c r="G584" i="1"/>
  <c r="AK785" i="1"/>
  <c r="N467" i="1"/>
  <c r="Y486" i="1"/>
  <c r="AP468" i="1"/>
  <c r="P767" i="1"/>
  <c r="G585" i="1"/>
  <c r="AB974" i="1"/>
  <c r="AB427" i="1" s="1"/>
  <c r="AF455" i="1"/>
  <c r="G228" i="1"/>
  <c r="N454" i="1"/>
  <c r="AI974" i="1"/>
  <c r="AI427" i="1" s="1"/>
  <c r="AN455" i="1"/>
  <c r="G153" i="1"/>
  <c r="G586" i="1"/>
  <c r="G101" i="1"/>
  <c r="G154" i="1"/>
  <c r="G580" i="1"/>
  <c r="G159" i="1"/>
  <c r="G103" i="1"/>
  <c r="G99" i="1"/>
  <c r="G100" i="1"/>
  <c r="G227" i="1"/>
  <c r="G107" i="1"/>
  <c r="G160" i="1"/>
  <c r="G577" i="1"/>
  <c r="Z785" i="1"/>
  <c r="Y455" i="1"/>
  <c r="G578" i="1"/>
  <c r="G106" i="1"/>
  <c r="G102" i="1"/>
  <c r="G151" i="1"/>
  <c r="G108" i="1"/>
  <c r="Y768" i="1"/>
  <c r="G296" i="1"/>
  <c r="G157" i="1"/>
  <c r="G156" i="1"/>
  <c r="G155" i="1"/>
  <c r="G582" i="1"/>
  <c r="V454" i="1"/>
  <c r="AN756" i="1"/>
  <c r="Y756" i="1"/>
  <c r="G104" i="1"/>
  <c r="G581" i="1"/>
  <c r="G152" i="1"/>
  <c r="V467" i="1"/>
  <c r="G579" i="1"/>
  <c r="G105" i="1"/>
  <c r="G278" i="1"/>
  <c r="M455" i="1"/>
  <c r="Z767" i="1"/>
  <c r="I755" i="1"/>
  <c r="AX432" i="1"/>
  <c r="M756" i="1"/>
  <c r="Z454" i="1"/>
  <c r="I454" i="1"/>
  <c r="M768" i="1"/>
  <c r="I467" i="1"/>
  <c r="U454" i="1"/>
  <c r="H455" i="1"/>
  <c r="X454" i="1"/>
  <c r="AL767" i="1"/>
  <c r="AG468" i="1"/>
  <c r="U467" i="1"/>
  <c r="X767" i="1"/>
  <c r="AG455" i="1"/>
  <c r="N486" i="1"/>
  <c r="X755" i="1"/>
  <c r="AP454" i="1"/>
  <c r="AP767" i="1"/>
  <c r="AO486" i="1"/>
  <c r="P755" i="1"/>
  <c r="AP467" i="1"/>
  <c r="P467" i="1"/>
  <c r="U785" i="1"/>
  <c r="O767" i="1"/>
  <c r="AX428" i="1"/>
  <c r="AX617" i="1"/>
  <c r="AX518" i="1"/>
  <c r="AX199" i="1"/>
  <c r="P785" i="1"/>
  <c r="M785" i="1"/>
  <c r="AT756" i="1"/>
  <c r="V486" i="1"/>
  <c r="AO767" i="1"/>
  <c r="AF468" i="1"/>
  <c r="AT768" i="1"/>
  <c r="AT455" i="1"/>
  <c r="AF756" i="1"/>
  <c r="V767" i="1"/>
  <c r="AX295" i="1"/>
  <c r="AX442" i="1"/>
  <c r="AX277" i="1"/>
  <c r="M755" i="1"/>
  <c r="L468" i="1"/>
  <c r="L768" i="1"/>
  <c r="AC767" i="1"/>
  <c r="AA755" i="1"/>
  <c r="AC467" i="1"/>
  <c r="I768" i="1"/>
  <c r="AE768" i="1"/>
  <c r="V768" i="1"/>
  <c r="H106" i="1"/>
  <c r="H768" i="1"/>
  <c r="AL467" i="1"/>
  <c r="W289" i="1"/>
  <c r="AL454" i="1"/>
  <c r="H756" i="1"/>
  <c r="AE468" i="1"/>
  <c r="AE760" i="1"/>
  <c r="AJ454" i="1"/>
  <c r="AM455" i="1"/>
  <c r="AT755" i="1"/>
  <c r="AE756" i="1"/>
  <c r="AE459" i="1"/>
  <c r="AJ467" i="1"/>
  <c r="AM756" i="1"/>
  <c r="AT454" i="1"/>
  <c r="AE293" i="1"/>
  <c r="AJ755" i="1"/>
  <c r="AM768" i="1"/>
  <c r="AT467" i="1"/>
  <c r="AE753" i="1"/>
  <c r="AO467" i="1"/>
  <c r="AO755" i="1"/>
  <c r="T785" i="1"/>
  <c r="AE755" i="1"/>
  <c r="K454" i="1"/>
  <c r="AX430" i="1"/>
  <c r="L467" i="1"/>
  <c r="J467" i="1"/>
  <c r="U768" i="1"/>
  <c r="J767" i="1"/>
  <c r="AV756" i="1"/>
  <c r="U468" i="1"/>
  <c r="T768" i="1"/>
  <c r="U455" i="1"/>
  <c r="T756" i="1"/>
  <c r="AV768" i="1"/>
  <c r="AV468" i="1"/>
  <c r="L767" i="1"/>
  <c r="T468" i="1"/>
  <c r="L454" i="1"/>
  <c r="F930" i="1"/>
  <c r="AX930" i="1" s="1"/>
  <c r="AM467" i="1"/>
  <c r="AK454" i="1"/>
  <c r="W768" i="1"/>
  <c r="W979" i="1" s="1"/>
  <c r="AV767" i="1"/>
  <c r="AX440" i="1"/>
  <c r="AX441" i="1"/>
  <c r="AX224" i="1"/>
  <c r="AX553" i="1"/>
  <c r="AC755" i="1"/>
  <c r="V24" i="3"/>
  <c r="I468" i="1"/>
  <c r="AQ767" i="1"/>
  <c r="AF755" i="1"/>
  <c r="AL785" i="1"/>
  <c r="V468" i="1"/>
  <c r="U755" i="1"/>
  <c r="H227" i="1"/>
  <c r="I455" i="1"/>
  <c r="AQ454" i="1"/>
  <c r="AF767" i="1"/>
  <c r="AG768" i="1"/>
  <c r="H157" i="1"/>
  <c r="W200" i="1"/>
  <c r="M467" i="1"/>
  <c r="AX198" i="1"/>
  <c r="AA467" i="1"/>
  <c r="M454" i="1"/>
  <c r="AA454" i="1"/>
  <c r="AU486" i="1"/>
  <c r="AX240" i="1"/>
  <c r="AX514" i="1"/>
  <c r="V756" i="1"/>
  <c r="H159" i="1"/>
  <c r="AE289" i="1"/>
  <c r="AE231" i="1"/>
  <c r="N32" i="3" s="1"/>
  <c r="G767" i="1"/>
  <c r="K755" i="1"/>
  <c r="N468" i="1"/>
  <c r="AK755" i="1"/>
  <c r="AE452" i="1"/>
  <c r="W756" i="1"/>
  <c r="K767" i="1"/>
  <c r="AE291" i="1"/>
  <c r="AE460" i="1"/>
  <c r="AE761" i="1"/>
  <c r="AM755" i="1"/>
  <c r="W455" i="1"/>
  <c r="AE772" i="1"/>
  <c r="AM454" i="1"/>
  <c r="G454" i="1"/>
  <c r="N756" i="1"/>
  <c r="G755" i="1"/>
  <c r="N768" i="1"/>
  <c r="AK467" i="1"/>
  <c r="H581" i="1"/>
  <c r="H103" i="1"/>
  <c r="H585" i="1"/>
  <c r="H102" i="1"/>
  <c r="H583" i="1"/>
  <c r="H586" i="1"/>
  <c r="H99" i="1"/>
  <c r="H577" i="1" s="1"/>
  <c r="H578" i="1"/>
  <c r="H100" i="1"/>
  <c r="H101" i="1"/>
  <c r="H582" i="1"/>
  <c r="H296" i="1"/>
  <c r="H107" i="1"/>
  <c r="H104" i="1"/>
  <c r="H158" i="1"/>
  <c r="H228" i="1"/>
  <c r="H154" i="1"/>
  <c r="H151" i="1"/>
  <c r="H153" i="1"/>
  <c r="H579" i="1"/>
  <c r="H156" i="1"/>
  <c r="H105" i="1"/>
  <c r="H160" i="1"/>
  <c r="H108" i="1"/>
  <c r="H580" i="1"/>
  <c r="H152" i="1"/>
  <c r="H155" i="1"/>
  <c r="H278" i="1"/>
  <c r="AX276" i="1"/>
  <c r="K229" i="1"/>
  <c r="AJ9" i="3" s="1"/>
  <c r="AS767" i="1"/>
  <c r="O975" i="1"/>
  <c r="J785" i="1"/>
  <c r="AS467" i="1"/>
  <c r="AN467" i="1"/>
  <c r="W454" i="1"/>
  <c r="AS454" i="1"/>
  <c r="AN755" i="1"/>
  <c r="W467" i="1"/>
  <c r="W755" i="1"/>
  <c r="AN767" i="1"/>
  <c r="AI984" i="1"/>
  <c r="AI486" i="1" s="1"/>
  <c r="AK974" i="1"/>
  <c r="AK427" i="1" s="1"/>
  <c r="AX736" i="1"/>
  <c r="W760" i="1"/>
  <c r="W761" i="1"/>
  <c r="O755" i="1"/>
  <c r="AC974" i="1"/>
  <c r="AC734" i="1" s="1"/>
  <c r="AP785" i="1"/>
  <c r="W452" i="1"/>
  <c r="O467" i="1"/>
  <c r="AC973" i="1"/>
  <c r="W753" i="1"/>
  <c r="F928" i="1"/>
  <c r="AX928" i="1" s="1"/>
  <c r="AX429" i="1"/>
  <c r="AE767" i="1"/>
  <c r="W293" i="1"/>
  <c r="Q767" i="1"/>
  <c r="AE454" i="1"/>
  <c r="W486" i="1"/>
  <c r="W291" i="1"/>
  <c r="Q467" i="1"/>
  <c r="W460" i="1"/>
  <c r="W459" i="1"/>
  <c r="Q454" i="1"/>
  <c r="W231" i="1"/>
  <c r="N24" i="3" s="1"/>
  <c r="AH755" i="1"/>
  <c r="H755" i="1"/>
  <c r="R454" i="1"/>
  <c r="AD767" i="1"/>
  <c r="AV454" i="1"/>
  <c r="AV755" i="1"/>
  <c r="H454" i="1"/>
  <c r="R755" i="1"/>
  <c r="AD454" i="1"/>
  <c r="AX744" i="1"/>
  <c r="H467" i="1"/>
  <c r="R767" i="1"/>
  <c r="AD755" i="1"/>
  <c r="K976" i="1"/>
  <c r="K438" i="1" s="1"/>
  <c r="H767" i="1"/>
  <c r="Q920" i="1"/>
  <c r="Q280" i="1" s="1"/>
  <c r="F947" i="1"/>
  <c r="AX947" i="1" s="1"/>
  <c r="R297" i="1"/>
  <c r="G486" i="1"/>
  <c r="G785" i="1"/>
  <c r="M920" i="1"/>
  <c r="AV920" i="1"/>
  <c r="AV280" i="1" s="1"/>
  <c r="AR920" i="1"/>
  <c r="AR280" i="1" s="1"/>
  <c r="AI920" i="1"/>
  <c r="AI280" i="1" s="1"/>
  <c r="AN920" i="1"/>
  <c r="AN280" i="1" s="1"/>
  <c r="AM920" i="1"/>
  <c r="AM280" i="1" s="1"/>
  <c r="AL920" i="1"/>
  <c r="AL280" i="1" s="1"/>
  <c r="AH920" i="1"/>
  <c r="AH280" i="1" s="1"/>
  <c r="O920" i="1"/>
  <c r="O280" i="1" s="1"/>
  <c r="AK920" i="1"/>
  <c r="AK280" i="1" s="1"/>
  <c r="P920" i="1"/>
  <c r="P280" i="1" s="1"/>
  <c r="S920" i="1"/>
  <c r="S280" i="1" s="1"/>
  <c r="AP920" i="1"/>
  <c r="AP280" i="1" s="1"/>
  <c r="N920" i="1"/>
  <c r="AU920" i="1"/>
  <c r="AU280" i="1" s="1"/>
  <c r="AO920" i="1"/>
  <c r="AO280" i="1" s="1"/>
  <c r="AS920" i="1"/>
  <c r="AS280" i="1" s="1"/>
  <c r="AJ920" i="1"/>
  <c r="AJ280" i="1" s="1"/>
  <c r="AT920" i="1"/>
  <c r="AT280" i="1" s="1"/>
  <c r="AQ920" i="1"/>
  <c r="AQ280" i="1" s="1"/>
  <c r="R920" i="1"/>
  <c r="R280" i="1" s="1"/>
  <c r="AN291" i="1"/>
  <c r="AN753" i="1"/>
  <c r="AN200" i="1"/>
  <c r="AN289" i="1"/>
  <c r="AN459" i="1"/>
  <c r="AN760" i="1"/>
  <c r="AN460" i="1"/>
  <c r="AN761" i="1"/>
  <c r="AN452" i="1"/>
  <c r="AN231" i="1"/>
  <c r="N44" i="3" s="1"/>
  <c r="AN772" i="1"/>
  <c r="AN293" i="1"/>
  <c r="I460" i="1"/>
  <c r="I459" i="1"/>
  <c r="I291" i="1"/>
  <c r="I772" i="1"/>
  <c r="I761" i="1"/>
  <c r="I753" i="1"/>
  <c r="I289" i="1"/>
  <c r="I760" i="1"/>
  <c r="I293" i="1"/>
  <c r="I452" i="1"/>
  <c r="I231" i="1"/>
  <c r="I200" i="1"/>
  <c r="AJ460" i="1"/>
  <c r="AJ760" i="1"/>
  <c r="AJ291" i="1"/>
  <c r="AJ459" i="1"/>
  <c r="AJ452" i="1"/>
  <c r="AJ231" i="1"/>
  <c r="N38" i="3" s="1"/>
  <c r="AJ772" i="1"/>
  <c r="AJ289" i="1"/>
  <c r="AJ753" i="1"/>
  <c r="AJ761" i="1"/>
  <c r="AJ200" i="1"/>
  <c r="AJ293" i="1"/>
  <c r="T920" i="1"/>
  <c r="T280" i="1" s="1"/>
  <c r="V920" i="1"/>
  <c r="V280" i="1" s="1"/>
  <c r="AM102" i="1"/>
  <c r="AM278" i="1"/>
  <c r="AM155" i="1"/>
  <c r="AM581" i="1"/>
  <c r="AM154" i="1"/>
  <c r="AM108" i="1"/>
  <c r="AM586" i="1"/>
  <c r="AM107" i="1"/>
  <c r="AM101" i="1"/>
  <c r="AM103" i="1"/>
  <c r="AM584" i="1"/>
  <c r="AM158" i="1"/>
  <c r="AM227" i="1"/>
  <c r="AM160" i="1"/>
  <c r="AM157" i="1"/>
  <c r="AM105" i="1"/>
  <c r="AM159" i="1"/>
  <c r="AM100" i="1"/>
  <c r="AM582" i="1"/>
  <c r="AM151" i="1"/>
  <c r="AM104" i="1"/>
  <c r="AM152" i="1"/>
  <c r="AM580" i="1"/>
  <c r="AM156" i="1"/>
  <c r="AM585" i="1"/>
  <c r="AM228" i="1"/>
  <c r="AM579" i="1"/>
  <c r="AM106" i="1"/>
  <c r="AM153" i="1"/>
  <c r="AM578" i="1"/>
  <c r="AM583" i="1"/>
  <c r="AM296" i="1"/>
  <c r="AM99" i="1"/>
  <c r="AM577" i="1" s="1"/>
  <c r="G537" i="1"/>
  <c r="AX537" i="1" s="1"/>
  <c r="F924" i="1"/>
  <c r="AX924" i="1" s="1"/>
  <c r="I101" i="1"/>
  <c r="I584" i="1"/>
  <c r="I227" i="1"/>
  <c r="I581" i="1"/>
  <c r="I105" i="1"/>
  <c r="I578" i="1"/>
  <c r="I155" i="1"/>
  <c r="I157" i="1"/>
  <c r="I106" i="1"/>
  <c r="I102" i="1"/>
  <c r="I159" i="1"/>
  <c r="I586" i="1"/>
  <c r="I103" i="1"/>
  <c r="I107" i="1"/>
  <c r="I108" i="1"/>
  <c r="I153" i="1"/>
  <c r="I582" i="1"/>
  <c r="I278" i="1"/>
  <c r="I151" i="1"/>
  <c r="I296" i="1"/>
  <c r="I580" i="1"/>
  <c r="I585" i="1"/>
  <c r="I154" i="1"/>
  <c r="I160" i="1"/>
  <c r="I158" i="1"/>
  <c r="I579" i="1"/>
  <c r="I99" i="1"/>
  <c r="I577" i="1" s="1"/>
  <c r="I104" i="1"/>
  <c r="I583" i="1"/>
  <c r="I156" i="1"/>
  <c r="I228" i="1"/>
  <c r="I100" i="1"/>
  <c r="I152" i="1"/>
  <c r="AL154" i="1"/>
  <c r="AL153" i="1"/>
  <c r="AL103" i="1"/>
  <c r="AL227" i="1"/>
  <c r="AL159" i="1"/>
  <c r="AL580" i="1"/>
  <c r="AL105" i="1"/>
  <c r="AL158" i="1"/>
  <c r="AL583" i="1"/>
  <c r="AL228" i="1"/>
  <c r="AL106" i="1"/>
  <c r="AL99" i="1"/>
  <c r="AL577" i="1" s="1"/>
  <c r="AL584" i="1"/>
  <c r="AL104" i="1"/>
  <c r="AL108" i="1"/>
  <c r="AL156" i="1"/>
  <c r="AL102" i="1"/>
  <c r="AL157" i="1"/>
  <c r="AL296" i="1"/>
  <c r="AL581" i="1"/>
  <c r="AL160" i="1"/>
  <c r="AL579" i="1"/>
  <c r="AL278" i="1"/>
  <c r="AL155" i="1"/>
  <c r="AL101" i="1"/>
  <c r="AL151" i="1"/>
  <c r="AL152" i="1"/>
  <c r="AL107" i="1"/>
  <c r="AL586" i="1"/>
  <c r="AL100" i="1"/>
  <c r="AL582" i="1"/>
  <c r="AL578" i="1"/>
  <c r="AL585" i="1"/>
  <c r="Q460" i="1"/>
  <c r="Q289" i="1"/>
  <c r="Q753" i="1"/>
  <c r="Q200" i="1"/>
  <c r="Q760" i="1"/>
  <c r="Q459" i="1"/>
  <c r="Q452" i="1"/>
  <c r="Q772" i="1"/>
  <c r="Q761" i="1"/>
  <c r="Q291" i="1"/>
  <c r="Q231" i="1"/>
  <c r="N19" i="3" s="1"/>
  <c r="Q293" i="1"/>
  <c r="O584" i="1"/>
  <c r="O151" i="1"/>
  <c r="O296" i="1"/>
  <c r="O160" i="1"/>
  <c r="O227" i="1"/>
  <c r="O580" i="1"/>
  <c r="O99" i="1"/>
  <c r="O577" i="1" s="1"/>
  <c r="O103" i="1"/>
  <c r="O154" i="1"/>
  <c r="O582" i="1"/>
  <c r="O585" i="1"/>
  <c r="O102" i="1"/>
  <c r="O278" i="1"/>
  <c r="O578" i="1"/>
  <c r="O106" i="1"/>
  <c r="O100" i="1"/>
  <c r="O583" i="1"/>
  <c r="O581" i="1"/>
  <c r="O159" i="1"/>
  <c r="O108" i="1"/>
  <c r="O579" i="1"/>
  <c r="O104" i="1"/>
  <c r="O153" i="1"/>
  <c r="O158" i="1"/>
  <c r="O105" i="1"/>
  <c r="O155" i="1"/>
  <c r="O152" i="1"/>
  <c r="O228" i="1"/>
  <c r="O157" i="1"/>
  <c r="O586" i="1"/>
  <c r="O107" i="1"/>
  <c r="O156" i="1"/>
  <c r="O101" i="1"/>
  <c r="Z452" i="1"/>
  <c r="Z753" i="1"/>
  <c r="Z761" i="1"/>
  <c r="Z772" i="1"/>
  <c r="Z459" i="1"/>
  <c r="Z291" i="1"/>
  <c r="Z760" i="1"/>
  <c r="Z289" i="1"/>
  <c r="Z200" i="1"/>
  <c r="Z460" i="1"/>
  <c r="Z293" i="1"/>
  <c r="Z231" i="1"/>
  <c r="N27" i="3" s="1"/>
  <c r="AG582" i="1"/>
  <c r="AG586" i="1"/>
  <c r="AG154" i="1"/>
  <c r="AG108" i="1"/>
  <c r="AG105" i="1"/>
  <c r="AG583" i="1"/>
  <c r="AG585" i="1"/>
  <c r="AG581" i="1"/>
  <c r="AG99" i="1"/>
  <c r="AG577" i="1" s="1"/>
  <c r="AG100" i="1"/>
  <c r="AG151" i="1"/>
  <c r="AG159" i="1"/>
  <c r="AG103" i="1"/>
  <c r="AG157" i="1"/>
  <c r="AG278" i="1"/>
  <c r="AG102" i="1"/>
  <c r="AG160" i="1"/>
  <c r="AG101" i="1"/>
  <c r="AG227" i="1"/>
  <c r="AG158" i="1"/>
  <c r="AG228" i="1"/>
  <c r="AG578" i="1"/>
  <c r="AG580" i="1"/>
  <c r="AG106" i="1"/>
  <c r="AG296" i="1"/>
  <c r="AG156" i="1"/>
  <c r="AG579" i="1"/>
  <c r="AG155" i="1"/>
  <c r="AG152" i="1"/>
  <c r="AG107" i="1"/>
  <c r="AG153" i="1"/>
  <c r="AG584" i="1"/>
  <c r="AG104" i="1"/>
  <c r="AT583" i="1"/>
  <c r="AT155" i="1"/>
  <c r="AT102" i="1"/>
  <c r="AT580" i="1"/>
  <c r="AT581" i="1"/>
  <c r="AT227" i="1"/>
  <c r="AT579" i="1"/>
  <c r="AT582" i="1"/>
  <c r="AT160" i="1"/>
  <c r="AT100" i="1"/>
  <c r="AT157" i="1"/>
  <c r="AT107" i="1"/>
  <c r="AT104" i="1"/>
  <c r="AT158" i="1"/>
  <c r="AT99" i="1"/>
  <c r="AT577" i="1" s="1"/>
  <c r="AT296" i="1"/>
  <c r="AT151" i="1"/>
  <c r="AT278" i="1"/>
  <c r="AT106" i="1"/>
  <c r="AT108" i="1"/>
  <c r="AT578" i="1"/>
  <c r="AT105" i="1"/>
  <c r="AT156" i="1"/>
  <c r="AT159" i="1"/>
  <c r="AT152" i="1"/>
  <c r="AT584" i="1"/>
  <c r="AT228" i="1"/>
  <c r="AT586" i="1"/>
  <c r="AT103" i="1"/>
  <c r="AT154" i="1"/>
  <c r="AT101" i="1"/>
  <c r="AT585" i="1"/>
  <c r="AT153" i="1"/>
  <c r="AR293" i="1"/>
  <c r="AR231" i="1"/>
  <c r="N50" i="3" s="1"/>
  <c r="AR772" i="1"/>
  <c r="AR980" i="1" s="1"/>
  <c r="AR289" i="1"/>
  <c r="AR760" i="1"/>
  <c r="AR460" i="1"/>
  <c r="AR753" i="1"/>
  <c r="AR761" i="1"/>
  <c r="AR459" i="1"/>
  <c r="AR291" i="1"/>
  <c r="AR452" i="1"/>
  <c r="AR200" i="1"/>
  <c r="AK293" i="1"/>
  <c r="AK753" i="1"/>
  <c r="AK459" i="1"/>
  <c r="AK761" i="1"/>
  <c r="AK452" i="1"/>
  <c r="AK289" i="1"/>
  <c r="AK460" i="1"/>
  <c r="AK772" i="1"/>
  <c r="AK200" i="1"/>
  <c r="AK760" i="1"/>
  <c r="AK231" i="1"/>
  <c r="N39" i="3" s="1"/>
  <c r="AK291" i="1"/>
  <c r="N293" i="1"/>
  <c r="N760" i="1"/>
  <c r="N200" i="1"/>
  <c r="N289" i="1"/>
  <c r="N761" i="1"/>
  <c r="N231" i="1"/>
  <c r="N14" i="3" s="1"/>
  <c r="N291" i="1"/>
  <c r="N452" i="1"/>
  <c r="N459" i="1"/>
  <c r="N460" i="1"/>
  <c r="N753" i="1"/>
  <c r="N772" i="1"/>
  <c r="G983" i="1"/>
  <c r="F983" i="1" s="1"/>
  <c r="AE160" i="1"/>
  <c r="AE99" i="1"/>
  <c r="AE577" i="1" s="1"/>
  <c r="AE228" i="1"/>
  <c r="AE296" i="1"/>
  <c r="AE152" i="1"/>
  <c r="AE227" i="1"/>
  <c r="AE100" i="1"/>
  <c r="AE584" i="1"/>
  <c r="AE151" i="1"/>
  <c r="AE581" i="1"/>
  <c r="AE278" i="1"/>
  <c r="AE582" i="1"/>
  <c r="AE104" i="1"/>
  <c r="AE158" i="1"/>
  <c r="AE102" i="1"/>
  <c r="AE153" i="1"/>
  <c r="AE579" i="1"/>
  <c r="AE108" i="1"/>
  <c r="AE155" i="1"/>
  <c r="AE159" i="1"/>
  <c r="AE106" i="1"/>
  <c r="AE156" i="1"/>
  <c r="AE580" i="1"/>
  <c r="AE157" i="1"/>
  <c r="AE101" i="1"/>
  <c r="AE578" i="1"/>
  <c r="AE583" i="1"/>
  <c r="AE586" i="1"/>
  <c r="AE105" i="1"/>
  <c r="AE103" i="1"/>
  <c r="AE154" i="1"/>
  <c r="AE585" i="1"/>
  <c r="AE107" i="1"/>
  <c r="V228" i="1"/>
  <c r="V160" i="1"/>
  <c r="V278" i="1"/>
  <c r="V105" i="1"/>
  <c r="V153" i="1"/>
  <c r="V586" i="1"/>
  <c r="V100" i="1"/>
  <c r="V158" i="1"/>
  <c r="V157" i="1"/>
  <c r="V159" i="1"/>
  <c r="V154" i="1"/>
  <c r="V151" i="1"/>
  <c r="V155" i="1"/>
  <c r="V584" i="1"/>
  <c r="V227" i="1"/>
  <c r="V579" i="1"/>
  <c r="V580" i="1"/>
  <c r="V107" i="1"/>
  <c r="V156" i="1"/>
  <c r="V104" i="1"/>
  <c r="V152" i="1"/>
  <c r="V296" i="1"/>
  <c r="V99" i="1"/>
  <c r="V577" i="1" s="1"/>
  <c r="V578" i="1"/>
  <c r="V582" i="1"/>
  <c r="V108" i="1"/>
  <c r="V106" i="1"/>
  <c r="V103" i="1"/>
  <c r="V585" i="1"/>
  <c r="V583" i="1"/>
  <c r="V101" i="1"/>
  <c r="V102" i="1"/>
  <c r="V581" i="1"/>
  <c r="I57" i="3"/>
  <c r="AC459" i="1"/>
  <c r="AC231" i="1"/>
  <c r="N30" i="3" s="1"/>
  <c r="AC293" i="1"/>
  <c r="AC760" i="1"/>
  <c r="AC200" i="1"/>
  <c r="AC772" i="1"/>
  <c r="AC452" i="1"/>
  <c r="AC460" i="1"/>
  <c r="AC291" i="1"/>
  <c r="AC753" i="1"/>
  <c r="AC761" i="1"/>
  <c r="AC289" i="1"/>
  <c r="R159" i="1"/>
  <c r="R582" i="1"/>
  <c r="R152" i="1"/>
  <c r="R99" i="1"/>
  <c r="R577" i="1" s="1"/>
  <c r="R278" i="1"/>
  <c r="R585" i="1"/>
  <c r="R581" i="1"/>
  <c r="R228" i="1"/>
  <c r="R296" i="1"/>
  <c r="R100" i="1"/>
  <c r="R106" i="1"/>
  <c r="R583" i="1"/>
  <c r="R160" i="1"/>
  <c r="R154" i="1"/>
  <c r="R104" i="1"/>
  <c r="R580" i="1"/>
  <c r="R158" i="1"/>
  <c r="R586" i="1"/>
  <c r="R101" i="1"/>
  <c r="R107" i="1"/>
  <c r="R578" i="1"/>
  <c r="R156" i="1"/>
  <c r="R579" i="1"/>
  <c r="R157" i="1"/>
  <c r="R155" i="1"/>
  <c r="R102" i="1"/>
  <c r="R103" i="1"/>
  <c r="R153" i="1"/>
  <c r="R584" i="1"/>
  <c r="R227" i="1"/>
  <c r="R151" i="1"/>
  <c r="R105" i="1"/>
  <c r="R108" i="1"/>
  <c r="Y920" i="1"/>
  <c r="Y280" i="1" s="1"/>
  <c r="G61" i="3"/>
  <c r="G60" i="3"/>
  <c r="AD156" i="1"/>
  <c r="AD228" i="1"/>
  <c r="AD152" i="1"/>
  <c r="AD158" i="1"/>
  <c r="AD579" i="1"/>
  <c r="AD108" i="1"/>
  <c r="AD99" i="1"/>
  <c r="AD577" i="1" s="1"/>
  <c r="AD278" i="1"/>
  <c r="AD157" i="1"/>
  <c r="AD296" i="1"/>
  <c r="AD159" i="1"/>
  <c r="AD580" i="1"/>
  <c r="AD578" i="1"/>
  <c r="AD100" i="1"/>
  <c r="AD155" i="1"/>
  <c r="AD160" i="1"/>
  <c r="AD227" i="1"/>
  <c r="AD583" i="1"/>
  <c r="AD581" i="1"/>
  <c r="AD586" i="1"/>
  <c r="AD151" i="1"/>
  <c r="AD103" i="1"/>
  <c r="AD105" i="1"/>
  <c r="AD153" i="1"/>
  <c r="AD102" i="1"/>
  <c r="AD154" i="1"/>
  <c r="AD106" i="1"/>
  <c r="AD101" i="1"/>
  <c r="AD584" i="1"/>
  <c r="AD104" i="1"/>
  <c r="AD582" i="1"/>
  <c r="AD585" i="1"/>
  <c r="AD107" i="1"/>
  <c r="AJ585" i="1"/>
  <c r="AJ583" i="1"/>
  <c r="AJ151" i="1"/>
  <c r="AJ159" i="1"/>
  <c r="AJ108" i="1"/>
  <c r="AJ154" i="1"/>
  <c r="AJ105" i="1"/>
  <c r="AJ586" i="1"/>
  <c r="AJ101" i="1"/>
  <c r="AJ580" i="1"/>
  <c r="AJ158" i="1"/>
  <c r="AJ104" i="1"/>
  <c r="AJ296" i="1"/>
  <c r="AJ100" i="1"/>
  <c r="AJ156" i="1"/>
  <c r="AJ582" i="1"/>
  <c r="AJ106" i="1"/>
  <c r="AJ107" i="1"/>
  <c r="AJ160" i="1"/>
  <c r="AJ103" i="1"/>
  <c r="AJ228" i="1"/>
  <c r="AJ227" i="1"/>
  <c r="AJ153" i="1"/>
  <c r="AJ581" i="1"/>
  <c r="AJ157" i="1"/>
  <c r="AJ155" i="1"/>
  <c r="AJ579" i="1"/>
  <c r="AJ578" i="1"/>
  <c r="AJ152" i="1"/>
  <c r="AJ99" i="1"/>
  <c r="AJ577" i="1" s="1"/>
  <c r="AJ584" i="1"/>
  <c r="AJ278" i="1"/>
  <c r="AJ102" i="1"/>
  <c r="L753" i="1"/>
  <c r="L291" i="1"/>
  <c r="L772" i="1"/>
  <c r="L200" i="1"/>
  <c r="L293" i="1"/>
  <c r="L289" i="1"/>
  <c r="L760" i="1"/>
  <c r="L231" i="1"/>
  <c r="N10" i="3" s="1"/>
  <c r="L761" i="1"/>
  <c r="L460" i="1"/>
  <c r="L459" i="1"/>
  <c r="L452" i="1"/>
  <c r="J760" i="1"/>
  <c r="J200" i="1"/>
  <c r="J753" i="1"/>
  <c r="J231" i="1"/>
  <c r="N8" i="3" s="1"/>
  <c r="J289" i="1"/>
  <c r="J291" i="1"/>
  <c r="J459" i="1"/>
  <c r="J761" i="1"/>
  <c r="J772" i="1"/>
  <c r="J293" i="1"/>
  <c r="J460" i="1"/>
  <c r="J452" i="1"/>
  <c r="AT460" i="1"/>
  <c r="AT289" i="1"/>
  <c r="AT291" i="1"/>
  <c r="AT452" i="1"/>
  <c r="AT231" i="1"/>
  <c r="N52" i="3" s="1"/>
  <c r="AT760" i="1"/>
  <c r="AT761" i="1"/>
  <c r="AT772" i="1"/>
  <c r="AT980" i="1" s="1"/>
  <c r="AT200" i="1"/>
  <c r="AT459" i="1"/>
  <c r="AT753" i="1"/>
  <c r="AT293" i="1"/>
  <c r="G271" i="1"/>
  <c r="F922" i="1"/>
  <c r="AX922" i="1" s="1"/>
  <c r="T460" i="1"/>
  <c r="T291" i="1"/>
  <c r="T231" i="1"/>
  <c r="N21" i="3" s="1"/>
  <c r="T459" i="1"/>
  <c r="T452" i="1"/>
  <c r="T761" i="1"/>
  <c r="T772" i="1"/>
  <c r="T293" i="1"/>
  <c r="T753" i="1"/>
  <c r="T760" i="1"/>
  <c r="T289" i="1"/>
  <c r="T200" i="1"/>
  <c r="P438" i="1"/>
  <c r="P742" i="1"/>
  <c r="AS152" i="1"/>
  <c r="AS151" i="1"/>
  <c r="AS582" i="1"/>
  <c r="AS101" i="1"/>
  <c r="AS107" i="1"/>
  <c r="AS227" i="1"/>
  <c r="AS580" i="1"/>
  <c r="AS155" i="1"/>
  <c r="AS100" i="1"/>
  <c r="AS579" i="1"/>
  <c r="AS278" i="1"/>
  <c r="AS104" i="1"/>
  <c r="AS583" i="1"/>
  <c r="AS103" i="1"/>
  <c r="AS585" i="1"/>
  <c r="AS156" i="1"/>
  <c r="AS99" i="1"/>
  <c r="AS577" i="1" s="1"/>
  <c r="AS296" i="1"/>
  <c r="AS154" i="1"/>
  <c r="AS105" i="1"/>
  <c r="AS157" i="1"/>
  <c r="AS581" i="1"/>
  <c r="AS158" i="1"/>
  <c r="AS160" i="1"/>
  <c r="AS106" i="1"/>
  <c r="AS578" i="1"/>
  <c r="AS108" i="1"/>
  <c r="AS584" i="1"/>
  <c r="AS228" i="1"/>
  <c r="AS153" i="1"/>
  <c r="AS102" i="1"/>
  <c r="AS586" i="1"/>
  <c r="AS159" i="1"/>
  <c r="AV578" i="1"/>
  <c r="AV579" i="1"/>
  <c r="AV155" i="1"/>
  <c r="AV278" i="1"/>
  <c r="AV157" i="1"/>
  <c r="AV585" i="1"/>
  <c r="AV584" i="1"/>
  <c r="AV108" i="1"/>
  <c r="AV296" i="1"/>
  <c r="AV153" i="1"/>
  <c r="AV158" i="1"/>
  <c r="AV160" i="1"/>
  <c r="AV580" i="1"/>
  <c r="AV154" i="1"/>
  <c r="AV104" i="1"/>
  <c r="AV159" i="1"/>
  <c r="AV107" i="1"/>
  <c r="AV583" i="1"/>
  <c r="AV152" i="1"/>
  <c r="AV156" i="1"/>
  <c r="AV103" i="1"/>
  <c r="AV99" i="1"/>
  <c r="AV577" i="1" s="1"/>
  <c r="AV106" i="1"/>
  <c r="AV102" i="1"/>
  <c r="AV582" i="1"/>
  <c r="AV101" i="1"/>
  <c r="AV151" i="1"/>
  <c r="AV105" i="1"/>
  <c r="AV581" i="1"/>
  <c r="AV586" i="1"/>
  <c r="AV227" i="1"/>
  <c r="AV228" i="1"/>
  <c r="AV100" i="1"/>
  <c r="Q579" i="1"/>
  <c r="Q99" i="1"/>
  <c r="Q577" i="1" s="1"/>
  <c r="Q160" i="1"/>
  <c r="Q581" i="1"/>
  <c r="Q108" i="1"/>
  <c r="Q103" i="1"/>
  <c r="Q104" i="1"/>
  <c r="Q583" i="1"/>
  <c r="Q153" i="1"/>
  <c r="Q159" i="1"/>
  <c r="Q157" i="1"/>
  <c r="Q158" i="1"/>
  <c r="Q152" i="1"/>
  <c r="Q296" i="1"/>
  <c r="Q101" i="1"/>
  <c r="Q278" i="1"/>
  <c r="Q106" i="1"/>
  <c r="Q154" i="1"/>
  <c r="Q227" i="1"/>
  <c r="Q585" i="1"/>
  <c r="Q151" i="1"/>
  <c r="Q102" i="1"/>
  <c r="Q584" i="1"/>
  <c r="Q582" i="1"/>
  <c r="Q586" i="1"/>
  <c r="Q100" i="1"/>
  <c r="Q107" i="1"/>
  <c r="Q105" i="1"/>
  <c r="Q155" i="1"/>
  <c r="Q156" i="1"/>
  <c r="Q580" i="1"/>
  <c r="Q578" i="1"/>
  <c r="Q228" i="1"/>
  <c r="X920" i="1"/>
  <c r="X280" i="1" s="1"/>
  <c r="S586" i="1"/>
  <c r="S156" i="1"/>
  <c r="S101" i="1"/>
  <c r="S580" i="1"/>
  <c r="S159" i="1"/>
  <c r="S584" i="1"/>
  <c r="S278" i="1"/>
  <c r="S105" i="1"/>
  <c r="S108" i="1"/>
  <c r="S585" i="1"/>
  <c r="S106" i="1"/>
  <c r="S582" i="1"/>
  <c r="S152" i="1"/>
  <c r="S158" i="1"/>
  <c r="S579" i="1"/>
  <c r="S583" i="1"/>
  <c r="S296" i="1"/>
  <c r="S104" i="1"/>
  <c r="S157" i="1"/>
  <c r="S581" i="1"/>
  <c r="S99" i="1"/>
  <c r="S154" i="1"/>
  <c r="S153" i="1"/>
  <c r="S578" i="1"/>
  <c r="S102" i="1"/>
  <c r="S160" i="1"/>
  <c r="S103" i="1"/>
  <c r="S151" i="1"/>
  <c r="S100" i="1"/>
  <c r="S155" i="1"/>
  <c r="S227" i="1"/>
  <c r="S107" i="1"/>
  <c r="S228" i="1"/>
  <c r="AB152" i="1"/>
  <c r="AB228" i="1"/>
  <c r="AB151" i="1"/>
  <c r="AB99" i="1"/>
  <c r="AB577" i="1" s="1"/>
  <c r="AB101" i="1"/>
  <c r="AB296" i="1"/>
  <c r="AB155" i="1"/>
  <c r="AB584" i="1"/>
  <c r="AB106" i="1"/>
  <c r="AB104" i="1"/>
  <c r="AB102" i="1"/>
  <c r="AB159" i="1"/>
  <c r="AB582" i="1"/>
  <c r="AB278" i="1"/>
  <c r="AB156" i="1"/>
  <c r="AB586" i="1"/>
  <c r="AB578" i="1"/>
  <c r="AB105" i="1"/>
  <c r="AB160" i="1"/>
  <c r="AB107" i="1"/>
  <c r="AB157" i="1"/>
  <c r="AB580" i="1"/>
  <c r="AB103" i="1"/>
  <c r="AB154" i="1"/>
  <c r="AB158" i="1"/>
  <c r="AB583" i="1"/>
  <c r="AB581" i="1"/>
  <c r="AB100" i="1"/>
  <c r="AB585" i="1"/>
  <c r="AB227" i="1"/>
  <c r="AB108" i="1"/>
  <c r="AB153" i="1"/>
  <c r="AB579" i="1"/>
  <c r="G772" i="1"/>
  <c r="G460" i="1"/>
  <c r="G753" i="1"/>
  <c r="G289" i="1"/>
  <c r="G761" i="1"/>
  <c r="G452" i="1"/>
  <c r="G200" i="1"/>
  <c r="F916" i="1"/>
  <c r="AX916" i="1" s="1"/>
  <c r="G760" i="1"/>
  <c r="G459" i="1"/>
  <c r="G291" i="1"/>
  <c r="G293" i="1"/>
  <c r="G231" i="1"/>
  <c r="AO200" i="1"/>
  <c r="AO293" i="1"/>
  <c r="AO452" i="1"/>
  <c r="AO760" i="1"/>
  <c r="AO460" i="1"/>
  <c r="AO761" i="1"/>
  <c r="AO459" i="1"/>
  <c r="AO772" i="1"/>
  <c r="AO289" i="1"/>
  <c r="AO231" i="1"/>
  <c r="N45" i="3" s="1"/>
  <c r="AO753" i="1"/>
  <c r="AO291" i="1"/>
  <c r="AM289" i="1"/>
  <c r="AM452" i="1"/>
  <c r="AM460" i="1"/>
  <c r="AM459" i="1"/>
  <c r="AM200" i="1"/>
  <c r="AM753" i="1"/>
  <c r="AM761" i="1"/>
  <c r="AM760" i="1"/>
  <c r="AM293" i="1"/>
  <c r="AM772" i="1"/>
  <c r="AM231" i="1"/>
  <c r="N43" i="3" s="1"/>
  <c r="AM291" i="1"/>
  <c r="AF231" i="1"/>
  <c r="N33" i="3" s="1"/>
  <c r="AF452" i="1"/>
  <c r="AF460" i="1"/>
  <c r="AF459" i="1"/>
  <c r="AF289" i="1"/>
  <c r="AF291" i="1"/>
  <c r="AF200" i="1"/>
  <c r="AF761" i="1"/>
  <c r="AF772" i="1"/>
  <c r="AF760" i="1"/>
  <c r="AF753" i="1"/>
  <c r="AF293" i="1"/>
  <c r="AN158" i="1"/>
  <c r="AN106" i="1"/>
  <c r="AN582" i="1"/>
  <c r="AN578" i="1"/>
  <c r="AN585" i="1"/>
  <c r="AN154" i="1"/>
  <c r="AN227" i="1"/>
  <c r="AN99" i="1"/>
  <c r="AN577" i="1" s="1"/>
  <c r="AN296" i="1"/>
  <c r="AN586" i="1"/>
  <c r="AN107" i="1"/>
  <c r="AN583" i="1"/>
  <c r="AN153" i="1"/>
  <c r="AN105" i="1"/>
  <c r="AN100" i="1"/>
  <c r="AN579" i="1"/>
  <c r="AN581" i="1"/>
  <c r="AN104" i="1"/>
  <c r="AN155" i="1"/>
  <c r="AN580" i="1"/>
  <c r="AN103" i="1"/>
  <c r="AN108" i="1"/>
  <c r="AN584" i="1"/>
  <c r="AN156" i="1"/>
  <c r="AN101" i="1"/>
  <c r="AN159" i="1"/>
  <c r="AN157" i="1"/>
  <c r="AN151" i="1"/>
  <c r="AN278" i="1"/>
  <c r="AN102" i="1"/>
  <c r="AN152" i="1"/>
  <c r="AN228" i="1"/>
  <c r="AN160" i="1"/>
  <c r="X289" i="1"/>
  <c r="X760" i="1"/>
  <c r="X200" i="1"/>
  <c r="X452" i="1"/>
  <c r="X459" i="1"/>
  <c r="X772" i="1"/>
  <c r="X231" i="1"/>
  <c r="N25" i="3" s="1"/>
  <c r="X293" i="1"/>
  <c r="X761" i="1"/>
  <c r="X460" i="1"/>
  <c r="X291" i="1"/>
  <c r="X753" i="1"/>
  <c r="F918" i="1"/>
  <c r="AX918" i="1" s="1"/>
  <c r="G618" i="1"/>
  <c r="AX618" i="1" s="1"/>
  <c r="AC486" i="1"/>
  <c r="AC785" i="1"/>
  <c r="AQ231" i="1"/>
  <c r="N49" i="3" s="1"/>
  <c r="AQ460" i="1"/>
  <c r="AQ289" i="1"/>
  <c r="AQ753" i="1"/>
  <c r="AQ293" i="1"/>
  <c r="AQ772" i="1"/>
  <c r="AQ761" i="1"/>
  <c r="AQ459" i="1"/>
  <c r="AQ760" i="1"/>
  <c r="AQ200" i="1"/>
  <c r="AQ291" i="1"/>
  <c r="AQ452" i="1"/>
  <c r="AH231" i="1"/>
  <c r="AH761" i="1"/>
  <c r="AH460" i="1"/>
  <c r="AH753" i="1"/>
  <c r="AH760" i="1"/>
  <c r="AH289" i="1"/>
  <c r="AH200" i="1"/>
  <c r="AH293" i="1"/>
  <c r="AH772" i="1"/>
  <c r="AH291" i="1"/>
  <c r="AH459" i="1"/>
  <c r="AH452" i="1"/>
  <c r="P291" i="1"/>
  <c r="P760" i="1"/>
  <c r="P293" i="1"/>
  <c r="P459" i="1"/>
  <c r="P200" i="1"/>
  <c r="P761" i="1"/>
  <c r="P289" i="1"/>
  <c r="P460" i="1"/>
  <c r="P452" i="1"/>
  <c r="P772" i="1"/>
  <c r="P231" i="1"/>
  <c r="N16" i="3" s="1"/>
  <c r="P753" i="1"/>
  <c r="AV289" i="1"/>
  <c r="AV291" i="1"/>
  <c r="AV293" i="1"/>
  <c r="AV459" i="1"/>
  <c r="AV460" i="1"/>
  <c r="AV753" i="1"/>
  <c r="AV452" i="1"/>
  <c r="AV200" i="1"/>
  <c r="AV231" i="1"/>
  <c r="N55" i="3" s="1"/>
  <c r="AV772" i="1"/>
  <c r="AV761" i="1"/>
  <c r="AV760" i="1"/>
  <c r="AC157" i="1"/>
  <c r="AC586" i="1"/>
  <c r="AC160" i="1"/>
  <c r="AC152" i="1"/>
  <c r="AC99" i="1"/>
  <c r="AC577" i="1" s="1"/>
  <c r="AC580" i="1"/>
  <c r="AC105" i="1"/>
  <c r="AC582" i="1"/>
  <c r="AC106" i="1"/>
  <c r="AC158" i="1"/>
  <c r="AC159" i="1"/>
  <c r="AC296" i="1"/>
  <c r="AC278" i="1"/>
  <c r="AC151" i="1"/>
  <c r="AC104" i="1"/>
  <c r="AC155" i="1"/>
  <c r="AC581" i="1"/>
  <c r="AC153" i="1"/>
  <c r="AC107" i="1"/>
  <c r="AC156" i="1"/>
  <c r="AC100" i="1"/>
  <c r="AC108" i="1"/>
  <c r="AC584" i="1"/>
  <c r="AC103" i="1"/>
  <c r="AC101" i="1"/>
  <c r="AC585" i="1"/>
  <c r="AC102" i="1"/>
  <c r="AC578" i="1"/>
  <c r="AC227" i="1"/>
  <c r="AC154" i="1"/>
  <c r="AC579" i="1"/>
  <c r="AC228" i="1"/>
  <c r="AC583" i="1"/>
  <c r="AN742" i="1"/>
  <c r="AN438" i="1"/>
  <c r="AG920" i="1"/>
  <c r="AG280" i="1" s="1"/>
  <c r="V760" i="1"/>
  <c r="V291" i="1"/>
  <c r="V772" i="1"/>
  <c r="V289" i="1"/>
  <c r="V293" i="1"/>
  <c r="V452" i="1"/>
  <c r="V761" i="1"/>
  <c r="V753" i="1"/>
  <c r="V460" i="1"/>
  <c r="V231" i="1"/>
  <c r="N23" i="3" s="1"/>
  <c r="V200" i="1"/>
  <c r="V459" i="1"/>
  <c r="AF105" i="1"/>
  <c r="AF157" i="1"/>
  <c r="AF102" i="1"/>
  <c r="AF100" i="1"/>
  <c r="AF582" i="1"/>
  <c r="AF581" i="1"/>
  <c r="AF579" i="1"/>
  <c r="AF228" i="1"/>
  <c r="AF278" i="1"/>
  <c r="AF154" i="1"/>
  <c r="AF108" i="1"/>
  <c r="AF151" i="1"/>
  <c r="AF160" i="1"/>
  <c r="AF578" i="1"/>
  <c r="AF104" i="1"/>
  <c r="AF99" i="1"/>
  <c r="AF577" i="1" s="1"/>
  <c r="AF586" i="1"/>
  <c r="AF585" i="1"/>
  <c r="AF583" i="1"/>
  <c r="AF101" i="1"/>
  <c r="AF296" i="1"/>
  <c r="AF107" i="1"/>
  <c r="AF152" i="1"/>
  <c r="AF584" i="1"/>
  <c r="AF158" i="1"/>
  <c r="AF155" i="1"/>
  <c r="AF580" i="1"/>
  <c r="AF153" i="1"/>
  <c r="AF106" i="1"/>
  <c r="AF227" i="1"/>
  <c r="AF159" i="1"/>
  <c r="AF103" i="1"/>
  <c r="AF156" i="1"/>
  <c r="Y742" i="1"/>
  <c r="Y438" i="1"/>
  <c r="AI100" i="1"/>
  <c r="AI102" i="1"/>
  <c r="AI152" i="1"/>
  <c r="AI581" i="1"/>
  <c r="AI582" i="1"/>
  <c r="AI155" i="1"/>
  <c r="AI580" i="1"/>
  <c r="AI153" i="1"/>
  <c r="AI160" i="1"/>
  <c r="AI106" i="1"/>
  <c r="AI107" i="1"/>
  <c r="AI156" i="1"/>
  <c r="AI227" i="1"/>
  <c r="AI159" i="1"/>
  <c r="AI579" i="1"/>
  <c r="AI278" i="1"/>
  <c r="AI108" i="1"/>
  <c r="AI99" i="1"/>
  <c r="AI577" i="1" s="1"/>
  <c r="AI296" i="1"/>
  <c r="AI578" i="1"/>
  <c r="AI151" i="1"/>
  <c r="AI584" i="1"/>
  <c r="AI105" i="1"/>
  <c r="AI157" i="1"/>
  <c r="AI101" i="1"/>
  <c r="AI228" i="1"/>
  <c r="AI158" i="1"/>
  <c r="AI104" i="1"/>
  <c r="AI154" i="1"/>
  <c r="AI103" i="1"/>
  <c r="AI586" i="1"/>
  <c r="AI585" i="1"/>
  <c r="AI583" i="1"/>
  <c r="AB753" i="1"/>
  <c r="AB459" i="1"/>
  <c r="AB760" i="1"/>
  <c r="AB460" i="1"/>
  <c r="AB761" i="1"/>
  <c r="AB293" i="1"/>
  <c r="AB231" i="1"/>
  <c r="N29" i="3" s="1"/>
  <c r="AB772" i="1"/>
  <c r="AB291" i="1"/>
  <c r="AB200" i="1"/>
  <c r="AB289" i="1"/>
  <c r="AB452" i="1"/>
  <c r="AS289" i="1"/>
  <c r="AS293" i="1"/>
  <c r="AS753" i="1"/>
  <c r="AS760" i="1"/>
  <c r="AS459" i="1"/>
  <c r="AS291" i="1"/>
  <c r="AS200" i="1"/>
  <c r="AS761" i="1"/>
  <c r="AS772" i="1"/>
  <c r="AS452" i="1"/>
  <c r="AS231" i="1"/>
  <c r="N51" i="3" s="1"/>
  <c r="AS460" i="1"/>
  <c r="AP772" i="1"/>
  <c r="AP459" i="1"/>
  <c r="AP452" i="1"/>
  <c r="AP293" i="1"/>
  <c r="AP289" i="1"/>
  <c r="AP760" i="1"/>
  <c r="AP460" i="1"/>
  <c r="AP761" i="1"/>
  <c r="AP200" i="1"/>
  <c r="AP231" i="1"/>
  <c r="N46" i="3" s="1"/>
  <c r="AP291" i="1"/>
  <c r="AP753" i="1"/>
  <c r="H289" i="1"/>
  <c r="H293" i="1"/>
  <c r="H760" i="1"/>
  <c r="H772" i="1"/>
  <c r="H460" i="1"/>
  <c r="H452" i="1"/>
  <c r="H291" i="1"/>
  <c r="H200" i="1"/>
  <c r="H761" i="1"/>
  <c r="H753" i="1"/>
  <c r="H231" i="1"/>
  <c r="N6" i="3" s="1"/>
  <c r="H459" i="1"/>
  <c r="K772" i="1"/>
  <c r="K761" i="1"/>
  <c r="K291" i="1"/>
  <c r="K760" i="1"/>
  <c r="K200" i="1"/>
  <c r="K289" i="1"/>
  <c r="K452" i="1"/>
  <c r="K460" i="1"/>
  <c r="K753" i="1"/>
  <c r="K293" i="1"/>
  <c r="K231" i="1"/>
  <c r="N9" i="3" s="1"/>
  <c r="K459" i="1"/>
  <c r="AR486" i="1"/>
  <c r="AR785" i="1"/>
  <c r="U760" i="1"/>
  <c r="U293" i="1"/>
  <c r="U231" i="1"/>
  <c r="N22" i="3" s="1"/>
  <c r="U460" i="1"/>
  <c r="U289" i="1"/>
  <c r="U772" i="1"/>
  <c r="U459" i="1"/>
  <c r="U291" i="1"/>
  <c r="U452" i="1"/>
  <c r="U753" i="1"/>
  <c r="U200" i="1"/>
  <c r="U761" i="1"/>
  <c r="AK107" i="1"/>
  <c r="AK585" i="1"/>
  <c r="AK106" i="1"/>
  <c r="AK156" i="1"/>
  <c r="AK296" i="1"/>
  <c r="AK582" i="1"/>
  <c r="AK278" i="1"/>
  <c r="AK586" i="1"/>
  <c r="AK227" i="1"/>
  <c r="AK104" i="1"/>
  <c r="AK154" i="1"/>
  <c r="AK155" i="1"/>
  <c r="AK151" i="1"/>
  <c r="AK152" i="1"/>
  <c r="AK160" i="1"/>
  <c r="AK583" i="1"/>
  <c r="AK101" i="1"/>
  <c r="AK99" i="1"/>
  <c r="AK577" i="1" s="1"/>
  <c r="AK579" i="1"/>
  <c r="AK580" i="1"/>
  <c r="AK103" i="1"/>
  <c r="AK578" i="1"/>
  <c r="AK100" i="1"/>
  <c r="AK159" i="1"/>
  <c r="AK108" i="1"/>
  <c r="AK102" i="1"/>
  <c r="AK153" i="1"/>
  <c r="AK581" i="1"/>
  <c r="AK105" i="1"/>
  <c r="AK584" i="1"/>
  <c r="AK157" i="1"/>
  <c r="AK228" i="1"/>
  <c r="AK158" i="1"/>
  <c r="AA289" i="1"/>
  <c r="AA760" i="1"/>
  <c r="AA200" i="1"/>
  <c r="AA452" i="1"/>
  <c r="AA761" i="1"/>
  <c r="AA460" i="1"/>
  <c r="AA231" i="1"/>
  <c r="N28" i="3" s="1"/>
  <c r="AA459" i="1"/>
  <c r="AA291" i="1"/>
  <c r="AA753" i="1"/>
  <c r="AA293" i="1"/>
  <c r="AA772" i="1"/>
  <c r="AA980" i="1" s="1"/>
  <c r="AD920" i="1"/>
  <c r="AD280" i="1" s="1"/>
  <c r="Y107" i="1"/>
  <c r="Y278" i="1"/>
  <c r="Y227" i="1"/>
  <c r="Y160" i="1"/>
  <c r="Y228" i="1"/>
  <c r="Y154" i="1"/>
  <c r="Y106" i="1"/>
  <c r="Y105" i="1"/>
  <c r="Y296" i="1"/>
  <c r="Y156" i="1"/>
  <c r="Y101" i="1"/>
  <c r="Y151" i="1"/>
  <c r="Y578" i="1"/>
  <c r="Y579" i="1"/>
  <c r="Y583" i="1"/>
  <c r="Y584" i="1"/>
  <c r="Y580" i="1"/>
  <c r="Y585" i="1"/>
  <c r="Y158" i="1"/>
  <c r="Y102" i="1"/>
  <c r="Y155" i="1"/>
  <c r="Y581" i="1"/>
  <c r="Y582" i="1"/>
  <c r="Y159" i="1"/>
  <c r="Y152" i="1"/>
  <c r="Y104" i="1"/>
  <c r="Y103" i="1"/>
  <c r="Y100" i="1"/>
  <c r="Y99" i="1"/>
  <c r="Y577" i="1" s="1"/>
  <c r="Y157" i="1"/>
  <c r="Y586" i="1"/>
  <c r="Y153" i="1"/>
  <c r="Y108" i="1"/>
  <c r="M158" i="1"/>
  <c r="M586" i="1"/>
  <c r="M153" i="1"/>
  <c r="M106" i="1"/>
  <c r="M105" i="1"/>
  <c r="M160" i="1"/>
  <c r="M99" i="1"/>
  <c r="M577" i="1" s="1"/>
  <c r="M583" i="1"/>
  <c r="M104" i="1"/>
  <c r="M154" i="1"/>
  <c r="M155" i="1"/>
  <c r="M103" i="1"/>
  <c r="M582" i="1"/>
  <c r="M578" i="1"/>
  <c r="M228" i="1"/>
  <c r="M296" i="1"/>
  <c r="M159" i="1"/>
  <c r="M100" i="1"/>
  <c r="M108" i="1"/>
  <c r="M585" i="1"/>
  <c r="M580" i="1"/>
  <c r="M581" i="1"/>
  <c r="M107" i="1"/>
  <c r="M584" i="1"/>
  <c r="M157" i="1"/>
  <c r="M278" i="1"/>
  <c r="M101" i="1"/>
  <c r="M579" i="1"/>
  <c r="M156" i="1"/>
  <c r="M152" i="1"/>
  <c r="M102" i="1"/>
  <c r="M227" i="1"/>
  <c r="M151" i="1"/>
  <c r="AR585" i="1"/>
  <c r="AR154" i="1"/>
  <c r="AR580" i="1"/>
  <c r="AR102" i="1"/>
  <c r="AR160" i="1"/>
  <c r="AR104" i="1"/>
  <c r="AR159" i="1"/>
  <c r="AR158" i="1"/>
  <c r="AR228" i="1"/>
  <c r="AR156" i="1"/>
  <c r="AR296" i="1"/>
  <c r="AR581" i="1"/>
  <c r="AR151" i="1"/>
  <c r="AR227" i="1"/>
  <c r="AR579" i="1"/>
  <c r="AR583" i="1"/>
  <c r="AR108" i="1"/>
  <c r="AR107" i="1"/>
  <c r="AR105" i="1"/>
  <c r="AR152" i="1"/>
  <c r="AR578" i="1"/>
  <c r="AR155" i="1"/>
  <c r="AR278" i="1"/>
  <c r="AR157" i="1"/>
  <c r="AR586" i="1"/>
  <c r="AR584" i="1"/>
  <c r="AR106" i="1"/>
  <c r="AR99" i="1"/>
  <c r="AR577" i="1" s="1"/>
  <c r="AR101" i="1"/>
  <c r="AR153" i="1"/>
  <c r="AR582" i="1"/>
  <c r="AR100" i="1"/>
  <c r="AR103" i="1"/>
  <c r="Z920" i="1"/>
  <c r="Z280" i="1" s="1"/>
  <c r="S761" i="1"/>
  <c r="S291" i="1"/>
  <c r="S293" i="1"/>
  <c r="S289" i="1"/>
  <c r="S753" i="1"/>
  <c r="S452" i="1"/>
  <c r="S772" i="1"/>
  <c r="S200" i="1"/>
  <c r="S459" i="1"/>
  <c r="S460" i="1"/>
  <c r="S760" i="1"/>
  <c r="S231" i="1"/>
  <c r="M772" i="1"/>
  <c r="M980" i="1" s="1"/>
  <c r="M753" i="1"/>
  <c r="M291" i="1"/>
  <c r="M452" i="1"/>
  <c r="M231" i="1"/>
  <c r="N13" i="3" s="1"/>
  <c r="M293" i="1"/>
  <c r="M200" i="1"/>
  <c r="M289" i="1"/>
  <c r="M760" i="1"/>
  <c r="M459" i="1"/>
  <c r="M460" i="1"/>
  <c r="M761" i="1"/>
  <c r="AI760" i="1"/>
  <c r="AI459" i="1"/>
  <c r="AI291" i="1"/>
  <c r="AI200" i="1"/>
  <c r="AI761" i="1"/>
  <c r="AI289" i="1"/>
  <c r="AI772" i="1"/>
  <c r="AI460" i="1"/>
  <c r="AI293" i="1"/>
  <c r="AI231" i="1"/>
  <c r="N37" i="3" s="1"/>
  <c r="AI753" i="1"/>
  <c r="AI452" i="1"/>
  <c r="AO104" i="1"/>
  <c r="AO153" i="1"/>
  <c r="AO105" i="1"/>
  <c r="AO156" i="1"/>
  <c r="AO585" i="1"/>
  <c r="AO107" i="1"/>
  <c r="AO99" i="1"/>
  <c r="AO577" i="1" s="1"/>
  <c r="AO157" i="1"/>
  <c r="AO108" i="1"/>
  <c r="AO580" i="1"/>
  <c r="AO227" i="1"/>
  <c r="AO582" i="1"/>
  <c r="AO160" i="1"/>
  <c r="AO583" i="1"/>
  <c r="AO102" i="1"/>
  <c r="AO158" i="1"/>
  <c r="AO228" i="1"/>
  <c r="AO103" i="1"/>
  <c r="AO154" i="1"/>
  <c r="AO101" i="1"/>
  <c r="AO100" i="1"/>
  <c r="AO152" i="1"/>
  <c r="AO155" i="1"/>
  <c r="AO579" i="1"/>
  <c r="AO581" i="1"/>
  <c r="AO578" i="1"/>
  <c r="AO296" i="1"/>
  <c r="AO584" i="1"/>
  <c r="AO586" i="1"/>
  <c r="AO159" i="1"/>
  <c r="AO106" i="1"/>
  <c r="AO151" i="1"/>
  <c r="AO278" i="1"/>
  <c r="AG293" i="1"/>
  <c r="AG772" i="1"/>
  <c r="AG459" i="1"/>
  <c r="AG289" i="1"/>
  <c r="AG231" i="1"/>
  <c r="N34" i="3" s="1"/>
  <c r="AG452" i="1"/>
  <c r="AG200" i="1"/>
  <c r="AG761" i="1"/>
  <c r="AG291" i="1"/>
  <c r="AG753" i="1"/>
  <c r="AG460" i="1"/>
  <c r="AG760" i="1"/>
  <c r="AP107" i="1"/>
  <c r="AP155" i="1"/>
  <c r="AP580" i="1"/>
  <c r="AP99" i="1"/>
  <c r="AP577" i="1" s="1"/>
  <c r="AP108" i="1"/>
  <c r="AP103" i="1"/>
  <c r="AP152" i="1"/>
  <c r="AP100" i="1"/>
  <c r="AP586" i="1"/>
  <c r="AP104" i="1"/>
  <c r="AP581" i="1"/>
  <c r="AP582" i="1"/>
  <c r="AP102" i="1"/>
  <c r="AP585" i="1"/>
  <c r="AP583" i="1"/>
  <c r="AP157" i="1"/>
  <c r="AP101" i="1"/>
  <c r="AP106" i="1"/>
  <c r="AP584" i="1"/>
  <c r="AP151" i="1"/>
  <c r="AP105" i="1"/>
  <c r="AP160" i="1"/>
  <c r="AP578" i="1"/>
  <c r="AP158" i="1"/>
  <c r="AP228" i="1"/>
  <c r="AP156" i="1"/>
  <c r="AP296" i="1"/>
  <c r="AP153" i="1"/>
  <c r="AP154" i="1"/>
  <c r="AP227" i="1"/>
  <c r="AP579" i="1"/>
  <c r="AP159" i="1"/>
  <c r="AP278" i="1"/>
  <c r="W920" i="1"/>
  <c r="W280" i="1" s="1"/>
  <c r="AE785" i="1"/>
  <c r="AE486" i="1"/>
  <c r="AE438" i="1"/>
  <c r="AE742" i="1"/>
  <c r="AC920" i="1"/>
  <c r="AC280" i="1" s="1"/>
  <c r="AQ104" i="1"/>
  <c r="AQ102" i="1"/>
  <c r="AQ101" i="1"/>
  <c r="AQ228" i="1"/>
  <c r="AQ585" i="1"/>
  <c r="AQ278" i="1"/>
  <c r="AQ99" i="1"/>
  <c r="AQ577" i="1" s="1"/>
  <c r="AQ159" i="1"/>
  <c r="AQ582" i="1"/>
  <c r="AQ583" i="1"/>
  <c r="AQ581" i="1"/>
  <c r="AQ100" i="1"/>
  <c r="AQ105" i="1"/>
  <c r="AQ586" i="1"/>
  <c r="AQ227" i="1"/>
  <c r="AQ106" i="1"/>
  <c r="AQ152" i="1"/>
  <c r="AQ160" i="1"/>
  <c r="AQ580" i="1"/>
  <c r="AQ153" i="1"/>
  <c r="AQ103" i="1"/>
  <c r="AQ296" i="1"/>
  <c r="AQ584" i="1"/>
  <c r="AQ156" i="1"/>
  <c r="AQ108" i="1"/>
  <c r="AQ107" i="1"/>
  <c r="AQ157" i="1"/>
  <c r="AQ155" i="1"/>
  <c r="AQ154" i="1"/>
  <c r="AQ579" i="1"/>
  <c r="AQ158" i="1"/>
  <c r="AQ578" i="1"/>
  <c r="AQ151" i="1"/>
  <c r="N107" i="1"/>
  <c r="N278" i="1"/>
  <c r="N106" i="1"/>
  <c r="N582" i="1"/>
  <c r="N103" i="1"/>
  <c r="N157" i="1"/>
  <c r="N296" i="1"/>
  <c r="N102" i="1"/>
  <c r="N583" i="1"/>
  <c r="N158" i="1"/>
  <c r="N99" i="1"/>
  <c r="N577" i="1" s="1"/>
  <c r="N156" i="1"/>
  <c r="N100" i="1"/>
  <c r="N580" i="1"/>
  <c r="N581" i="1"/>
  <c r="N104" i="1"/>
  <c r="N101" i="1"/>
  <c r="N153" i="1"/>
  <c r="N585" i="1"/>
  <c r="N586" i="1"/>
  <c r="N578" i="1"/>
  <c r="N151" i="1"/>
  <c r="N579" i="1"/>
  <c r="N228" i="1"/>
  <c r="N227" i="1"/>
  <c r="N152" i="1"/>
  <c r="N154" i="1"/>
  <c r="N584" i="1"/>
  <c r="N108" i="1"/>
  <c r="N159" i="1"/>
  <c r="N105" i="1"/>
  <c r="N155" i="1"/>
  <c r="N160" i="1"/>
  <c r="X228" i="1"/>
  <c r="X585" i="1"/>
  <c r="X103" i="1"/>
  <c r="X158" i="1"/>
  <c r="X578" i="1"/>
  <c r="X101" i="1"/>
  <c r="X156" i="1"/>
  <c r="X579" i="1"/>
  <c r="X102" i="1"/>
  <c r="X160" i="1"/>
  <c r="X152" i="1"/>
  <c r="X99" i="1"/>
  <c r="X577" i="1" s="1"/>
  <c r="X108" i="1"/>
  <c r="X104" i="1"/>
  <c r="X159" i="1"/>
  <c r="X105" i="1"/>
  <c r="X584" i="1"/>
  <c r="X151" i="1"/>
  <c r="X157" i="1"/>
  <c r="X583" i="1"/>
  <c r="X153" i="1"/>
  <c r="X581" i="1"/>
  <c r="X586" i="1"/>
  <c r="X296" i="1"/>
  <c r="X155" i="1"/>
  <c r="X580" i="1"/>
  <c r="X227" i="1"/>
  <c r="X106" i="1"/>
  <c r="X154" i="1"/>
  <c r="X100" i="1"/>
  <c r="X278" i="1"/>
  <c r="X107" i="1"/>
  <c r="X582" i="1"/>
  <c r="W153" i="1"/>
  <c r="W108" i="1"/>
  <c r="W100" i="1"/>
  <c r="W160" i="1"/>
  <c r="W227" i="1"/>
  <c r="W105" i="1"/>
  <c r="W159" i="1"/>
  <c r="W107" i="1"/>
  <c r="W228" i="1"/>
  <c r="W104" i="1"/>
  <c r="W278" i="1"/>
  <c r="W103" i="1"/>
  <c r="W102" i="1"/>
  <c r="W152" i="1"/>
  <c r="W158" i="1"/>
  <c r="W583" i="1"/>
  <c r="W584" i="1"/>
  <c r="W99" i="1"/>
  <c r="W577" i="1" s="1"/>
  <c r="W296" i="1"/>
  <c r="W155" i="1"/>
  <c r="W585" i="1"/>
  <c r="W156" i="1"/>
  <c r="W582" i="1"/>
  <c r="W580" i="1"/>
  <c r="W586" i="1"/>
  <c r="W151" i="1"/>
  <c r="W578" i="1"/>
  <c r="W581" i="1"/>
  <c r="W579" i="1"/>
  <c r="W101" i="1"/>
  <c r="W106" i="1"/>
  <c r="W157" i="1"/>
  <c r="W154" i="1"/>
  <c r="AD760" i="1"/>
  <c r="AD761" i="1"/>
  <c r="AD452" i="1"/>
  <c r="AD772" i="1"/>
  <c r="AD291" i="1"/>
  <c r="AD231" i="1"/>
  <c r="N31" i="3" s="1"/>
  <c r="AD200" i="1"/>
  <c r="AD289" i="1"/>
  <c r="AD459" i="1"/>
  <c r="AD293" i="1"/>
  <c r="AD460" i="1"/>
  <c r="AD753" i="1"/>
  <c r="L103" i="1"/>
  <c r="L583" i="1"/>
  <c r="L99" i="1"/>
  <c r="L577" i="1" s="1"/>
  <c r="L585" i="1"/>
  <c r="L102" i="1"/>
  <c r="L579" i="1"/>
  <c r="L156" i="1"/>
  <c r="L578" i="1"/>
  <c r="L100" i="1"/>
  <c r="L159" i="1"/>
  <c r="L104" i="1"/>
  <c r="L278" i="1"/>
  <c r="L107" i="1"/>
  <c r="L227" i="1"/>
  <c r="L160" i="1"/>
  <c r="L296" i="1"/>
  <c r="L580" i="1"/>
  <c r="L155" i="1"/>
  <c r="L581" i="1"/>
  <c r="L151" i="1"/>
  <c r="L108" i="1"/>
  <c r="L106" i="1"/>
  <c r="L157" i="1"/>
  <c r="L586" i="1"/>
  <c r="L584" i="1"/>
  <c r="L154" i="1"/>
  <c r="L101" i="1"/>
  <c r="L582" i="1"/>
  <c r="L158" i="1"/>
  <c r="L153" i="1"/>
  <c r="L228" i="1"/>
  <c r="L152" i="1"/>
  <c r="L105" i="1"/>
  <c r="R486" i="1"/>
  <c r="R785" i="1"/>
  <c r="AE920" i="1"/>
  <c r="AE280" i="1" s="1"/>
  <c r="T107" i="1"/>
  <c r="T157" i="1"/>
  <c r="T108" i="1"/>
  <c r="T151" i="1"/>
  <c r="T104" i="1"/>
  <c r="T156" i="1"/>
  <c r="T581" i="1"/>
  <c r="T585" i="1"/>
  <c r="T155" i="1"/>
  <c r="T103" i="1"/>
  <c r="T154" i="1"/>
  <c r="T227" i="1"/>
  <c r="T584" i="1"/>
  <c r="T158" i="1"/>
  <c r="T100" i="1"/>
  <c r="T101" i="1"/>
  <c r="T586" i="1"/>
  <c r="T105" i="1"/>
  <c r="T102" i="1"/>
  <c r="T296" i="1"/>
  <c r="T159" i="1"/>
  <c r="T99" i="1"/>
  <c r="T577" i="1" s="1"/>
  <c r="T583" i="1"/>
  <c r="T228" i="1"/>
  <c r="T278" i="1"/>
  <c r="T153" i="1"/>
  <c r="T580" i="1"/>
  <c r="T106" i="1"/>
  <c r="T160" i="1"/>
  <c r="T152" i="1"/>
  <c r="T582" i="1"/>
  <c r="T578" i="1"/>
  <c r="T579" i="1"/>
  <c r="AU278" i="1"/>
  <c r="AU157" i="1"/>
  <c r="AU228" i="1"/>
  <c r="AU584" i="1"/>
  <c r="AU296" i="1"/>
  <c r="AU108" i="1"/>
  <c r="AU151" i="1"/>
  <c r="AU160" i="1"/>
  <c r="AU583" i="1"/>
  <c r="AU585" i="1"/>
  <c r="AU586" i="1"/>
  <c r="AU153" i="1"/>
  <c r="AU579" i="1"/>
  <c r="AU105" i="1"/>
  <c r="AU578" i="1"/>
  <c r="AU156" i="1"/>
  <c r="AU158" i="1"/>
  <c r="AU101" i="1"/>
  <c r="AU582" i="1"/>
  <c r="AU159" i="1"/>
  <c r="AU581" i="1"/>
  <c r="AU103" i="1"/>
  <c r="AU102" i="1"/>
  <c r="AU99" i="1"/>
  <c r="AU577" i="1" s="1"/>
  <c r="AU106" i="1"/>
  <c r="AU100" i="1"/>
  <c r="AU155" i="1"/>
  <c r="AU154" i="1"/>
  <c r="AU107" i="1"/>
  <c r="AU104" i="1"/>
  <c r="AU227" i="1"/>
  <c r="AU580" i="1"/>
  <c r="AU152" i="1"/>
  <c r="AL293" i="1"/>
  <c r="AL761" i="1"/>
  <c r="AL772" i="1"/>
  <c r="AL452" i="1"/>
  <c r="AL289" i="1"/>
  <c r="AL291" i="1"/>
  <c r="AL200" i="1"/>
  <c r="AL460" i="1"/>
  <c r="AL753" i="1"/>
  <c r="AL459" i="1"/>
  <c r="AL231" i="1"/>
  <c r="N40" i="3" s="1"/>
  <c r="AL760" i="1"/>
  <c r="AU291" i="1"/>
  <c r="AU452" i="1"/>
  <c r="AU460" i="1"/>
  <c r="AU293" i="1"/>
  <c r="AU772" i="1"/>
  <c r="AU753" i="1"/>
  <c r="AU459" i="1"/>
  <c r="AU289" i="1"/>
  <c r="AU231" i="1"/>
  <c r="N53" i="3" s="1"/>
  <c r="AU761" i="1"/>
  <c r="AU200" i="1"/>
  <c r="AU760" i="1"/>
  <c r="O200" i="1"/>
  <c r="O289" i="1"/>
  <c r="O761" i="1"/>
  <c r="O460" i="1"/>
  <c r="O772" i="1"/>
  <c r="O459" i="1"/>
  <c r="O231" i="1"/>
  <c r="N15" i="3" s="1"/>
  <c r="O760" i="1"/>
  <c r="O293" i="1"/>
  <c r="O452" i="1"/>
  <c r="O753" i="1"/>
  <c r="O291" i="1"/>
  <c r="U920" i="1"/>
  <c r="U280" i="1" s="1"/>
  <c r="AF920" i="1"/>
  <c r="AF280" i="1" s="1"/>
  <c r="AH584" i="1"/>
  <c r="AH579" i="1"/>
  <c r="AH153" i="1"/>
  <c r="AH152" i="1"/>
  <c r="AH104" i="1"/>
  <c r="AH100" i="1"/>
  <c r="AH108" i="1"/>
  <c r="AH578" i="1"/>
  <c r="AH581" i="1"/>
  <c r="AH103" i="1"/>
  <c r="AH227" i="1"/>
  <c r="AH151" i="1"/>
  <c r="AH107" i="1"/>
  <c r="AH154" i="1"/>
  <c r="AH155" i="1"/>
  <c r="AH580" i="1"/>
  <c r="AH101" i="1"/>
  <c r="AH159" i="1"/>
  <c r="AH278" i="1"/>
  <c r="AH99" i="1"/>
  <c r="AH582" i="1"/>
  <c r="AH102" i="1"/>
  <c r="AH156" i="1"/>
  <c r="AH158" i="1"/>
  <c r="AH106" i="1"/>
  <c r="AH585" i="1"/>
  <c r="AH583" i="1"/>
  <c r="AH157" i="1"/>
  <c r="AH586" i="1"/>
  <c r="AH105" i="1"/>
  <c r="AH296" i="1"/>
  <c r="AH228" i="1"/>
  <c r="AH160" i="1"/>
  <c r="AA920" i="1"/>
  <c r="AA280" i="1" s="1"/>
  <c r="J159" i="1"/>
  <c r="J154" i="1"/>
  <c r="J278" i="1"/>
  <c r="J102" i="1"/>
  <c r="J585" i="1"/>
  <c r="J108" i="1"/>
  <c r="J99" i="1"/>
  <c r="J577" i="1" s="1"/>
  <c r="J296" i="1"/>
  <c r="J152" i="1"/>
  <c r="J583" i="1"/>
  <c r="J227" i="1"/>
  <c r="J586" i="1"/>
  <c r="J581" i="1"/>
  <c r="J580" i="1"/>
  <c r="J104" i="1"/>
  <c r="J579" i="1"/>
  <c r="J584" i="1"/>
  <c r="J100" i="1"/>
  <c r="J158" i="1"/>
  <c r="J101" i="1"/>
  <c r="J103" i="1"/>
  <c r="J228" i="1"/>
  <c r="J155" i="1"/>
  <c r="J157" i="1"/>
  <c r="J151" i="1"/>
  <c r="J105" i="1"/>
  <c r="J582" i="1"/>
  <c r="J107" i="1"/>
  <c r="J156" i="1"/>
  <c r="J160" i="1"/>
  <c r="J153" i="1"/>
  <c r="J106" i="1"/>
  <c r="J578" i="1"/>
  <c r="L785" i="1"/>
  <c r="L486" i="1"/>
  <c r="AM486" i="1"/>
  <c r="AM785" i="1"/>
  <c r="P581" i="1"/>
  <c r="P580" i="1"/>
  <c r="P155" i="1"/>
  <c r="P583" i="1"/>
  <c r="P101" i="1"/>
  <c r="P104" i="1"/>
  <c r="P99" i="1"/>
  <c r="P577" i="1" s="1"/>
  <c r="P156" i="1"/>
  <c r="P586" i="1"/>
  <c r="P108" i="1"/>
  <c r="P582" i="1"/>
  <c r="P296" i="1"/>
  <c r="P584" i="1"/>
  <c r="P151" i="1"/>
  <c r="P154" i="1"/>
  <c r="P102" i="1"/>
  <c r="P107" i="1"/>
  <c r="P160" i="1"/>
  <c r="P579" i="1"/>
  <c r="P100" i="1"/>
  <c r="P157" i="1"/>
  <c r="P228" i="1"/>
  <c r="P585" i="1"/>
  <c r="P103" i="1"/>
  <c r="P152" i="1"/>
  <c r="P106" i="1"/>
  <c r="P227" i="1"/>
  <c r="P278" i="1"/>
  <c r="P158" i="1"/>
  <c r="P578" i="1"/>
  <c r="P153" i="1"/>
  <c r="P105" i="1"/>
  <c r="P159" i="1"/>
  <c r="Y772" i="1"/>
  <c r="Y289" i="1"/>
  <c r="Y760" i="1"/>
  <c r="Y200" i="1"/>
  <c r="Y291" i="1"/>
  <c r="Y761" i="1"/>
  <c r="Y459" i="1"/>
  <c r="Y460" i="1"/>
  <c r="Y452" i="1"/>
  <c r="Y753" i="1"/>
  <c r="Y231" i="1"/>
  <c r="N26" i="3" s="1"/>
  <c r="Y293" i="1"/>
  <c r="U580" i="1"/>
  <c r="U154" i="1"/>
  <c r="U578" i="1"/>
  <c r="U155" i="1"/>
  <c r="U579" i="1"/>
  <c r="U586" i="1"/>
  <c r="U581" i="1"/>
  <c r="U105" i="1"/>
  <c r="U107" i="1"/>
  <c r="U584" i="1"/>
  <c r="U99" i="1"/>
  <c r="U577" i="1" s="1"/>
  <c r="U152" i="1"/>
  <c r="U153" i="1"/>
  <c r="U108" i="1"/>
  <c r="U101" i="1"/>
  <c r="U278" i="1"/>
  <c r="U159" i="1"/>
  <c r="U583" i="1"/>
  <c r="U106" i="1"/>
  <c r="U228" i="1"/>
  <c r="U103" i="1"/>
  <c r="U158" i="1"/>
  <c r="U102" i="1"/>
  <c r="U157" i="1"/>
  <c r="U156" i="1"/>
  <c r="U104" i="1"/>
  <c r="U100" i="1"/>
  <c r="U160" i="1"/>
  <c r="U151" i="1"/>
  <c r="U296" i="1"/>
  <c r="U582" i="1"/>
  <c r="U585" i="1"/>
  <c r="U227" i="1"/>
  <c r="K950" i="1"/>
  <c r="K951" i="1" s="1"/>
  <c r="H9" i="3"/>
  <c r="K940" i="1"/>
  <c r="K942" i="1"/>
  <c r="F121" i="2" l="1"/>
  <c r="K120" i="2"/>
  <c r="J120" i="2"/>
  <c r="H979" i="1"/>
  <c r="AI979" i="1"/>
  <c r="G742" i="1"/>
  <c r="M742" i="1"/>
  <c r="AO979" i="1"/>
  <c r="I438" i="1"/>
  <c r="T742" i="1"/>
  <c r="G427" i="1"/>
  <c r="AA438" i="1"/>
  <c r="AE980" i="1"/>
  <c r="AE764" i="1" s="1"/>
  <c r="X979" i="1"/>
  <c r="X427" i="1"/>
  <c r="AE979" i="1"/>
  <c r="AG742" i="1"/>
  <c r="AU427" i="1"/>
  <c r="AK980" i="1"/>
  <c r="AK764" i="1" s="1"/>
  <c r="AU438" i="1"/>
  <c r="L979" i="1"/>
  <c r="R978" i="1"/>
  <c r="R451" i="1" s="1"/>
  <c r="AH742" i="1"/>
  <c r="S980" i="1"/>
  <c r="S464" i="1" s="1"/>
  <c r="Y979" i="1"/>
  <c r="R980" i="1"/>
  <c r="R764" i="1" s="1"/>
  <c r="R977" i="1"/>
  <c r="Q979" i="1"/>
  <c r="AS980" i="1"/>
  <c r="AS464" i="1" s="1"/>
  <c r="AJ427" i="1"/>
  <c r="X980" i="1"/>
  <c r="X764" i="1" s="1"/>
  <c r="AN979" i="1"/>
  <c r="Z980" i="1"/>
  <c r="Z764" i="1" s="1"/>
  <c r="AD438" i="1"/>
  <c r="J438" i="1"/>
  <c r="Y427" i="1"/>
  <c r="X438" i="1"/>
  <c r="AR438" i="1"/>
  <c r="AK742" i="1"/>
  <c r="AT979" i="1"/>
  <c r="AJ980" i="1"/>
  <c r="AJ464" i="1" s="1"/>
  <c r="AG980" i="1"/>
  <c r="AG764" i="1" s="1"/>
  <c r="W438" i="1"/>
  <c r="AV742" i="1"/>
  <c r="O980" i="1"/>
  <c r="O464" i="1" s="1"/>
  <c r="AM980" i="1"/>
  <c r="AM464" i="1" s="1"/>
  <c r="AC979" i="1"/>
  <c r="V734" i="1"/>
  <c r="S742" i="1"/>
  <c r="T979" i="1"/>
  <c r="J979" i="1"/>
  <c r="AR427" i="1"/>
  <c r="K980" i="1"/>
  <c r="K764" i="1" s="1"/>
  <c r="V980" i="1"/>
  <c r="V764" i="1" s="1"/>
  <c r="L742" i="1"/>
  <c r="AH979" i="1"/>
  <c r="W980" i="1"/>
  <c r="W464" i="1" s="1"/>
  <c r="H427" i="1"/>
  <c r="AC438" i="1"/>
  <c r="AU980" i="1"/>
  <c r="AU764" i="1" s="1"/>
  <c r="AF742" i="1"/>
  <c r="Q980" i="1"/>
  <c r="Q764" i="1" s="1"/>
  <c r="Z979" i="1"/>
  <c r="P979" i="1"/>
  <c r="P980" i="1"/>
  <c r="P464" i="1" s="1"/>
  <c r="N980" i="1"/>
  <c r="N464" i="1" s="1"/>
  <c r="AR979" i="1"/>
  <c r="T980" i="1"/>
  <c r="T464" i="1" s="1"/>
  <c r="AL742" i="1"/>
  <c r="AI742" i="1"/>
  <c r="AL979" i="1"/>
  <c r="AP979" i="1"/>
  <c r="J980" i="1"/>
  <c r="J464" i="1" s="1"/>
  <c r="AC980" i="1"/>
  <c r="AC464" i="1" s="1"/>
  <c r="AK979" i="1"/>
  <c r="AS979" i="1"/>
  <c r="U979" i="1"/>
  <c r="I980" i="1"/>
  <c r="I764" i="1" s="1"/>
  <c r="AB979" i="1"/>
  <c r="AV980" i="1"/>
  <c r="AV464" i="1" s="1"/>
  <c r="AQ980" i="1"/>
  <c r="AQ764" i="1" s="1"/>
  <c r="AN427" i="1"/>
  <c r="AF980" i="1"/>
  <c r="AF464" i="1" s="1"/>
  <c r="AG979" i="1"/>
  <c r="U980" i="1"/>
  <c r="U464" i="1" s="1"/>
  <c r="I979" i="1"/>
  <c r="AX768" i="1"/>
  <c r="AX767" i="1"/>
  <c r="AD979" i="1"/>
  <c r="AN980" i="1"/>
  <c r="AN464" i="1" s="1"/>
  <c r="R979" i="1"/>
  <c r="G979" i="1"/>
  <c r="AX755" i="1"/>
  <c r="W977" i="1"/>
  <c r="AE978" i="1"/>
  <c r="AE451" i="1" s="1"/>
  <c r="AX756" i="1"/>
  <c r="Q427" i="1"/>
  <c r="AL734" i="1"/>
  <c r="AP742" i="1"/>
  <c r="H742" i="1"/>
  <c r="AB438" i="1"/>
  <c r="AT742" i="1"/>
  <c r="AM438" i="1"/>
  <c r="AQ742" i="1"/>
  <c r="A525" i="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S742" i="1"/>
  <c r="Z438" i="1"/>
  <c r="N734" i="1"/>
  <c r="S427" i="1"/>
  <c r="AO742" i="1"/>
  <c r="AV734" i="1"/>
  <c r="AP427" i="1"/>
  <c r="K734" i="1"/>
  <c r="Q438" i="1"/>
  <c r="V438" i="1"/>
  <c r="AQ427" i="1"/>
  <c r="U742" i="1"/>
  <c r="AJ742" i="1"/>
  <c r="AH734" i="1"/>
  <c r="M734" i="1"/>
  <c r="L427" i="1"/>
  <c r="AF427" i="1"/>
  <c r="O438" i="1"/>
  <c r="AM427" i="1"/>
  <c r="AD427" i="1"/>
  <c r="O734" i="1"/>
  <c r="AO734" i="1"/>
  <c r="T734" i="1"/>
  <c r="AE427" i="1"/>
  <c r="F975" i="1"/>
  <c r="J734" i="1"/>
  <c r="P734" i="1"/>
  <c r="R438" i="1"/>
  <c r="N742" i="1"/>
  <c r="AS427" i="1"/>
  <c r="AT427" i="1"/>
  <c r="AK734" i="1"/>
  <c r="AA427" i="1"/>
  <c r="I734" i="1"/>
  <c r="W734" i="1"/>
  <c r="U427" i="1"/>
  <c r="Z229" i="1"/>
  <c r="AJ27" i="3" s="1"/>
  <c r="AA229" i="1"/>
  <c r="AJ28" i="3" s="1"/>
  <c r="Z734" i="1"/>
  <c r="V57" i="3"/>
  <c r="V61" i="3" s="1"/>
  <c r="F973" i="1"/>
  <c r="R734" i="1"/>
  <c r="H28" i="3"/>
  <c r="AG734" i="1"/>
  <c r="AA940" i="1"/>
  <c r="AA942" i="1"/>
  <c r="AA950" i="1"/>
  <c r="AA951" i="1" s="1"/>
  <c r="AA821" i="1" s="1"/>
  <c r="H27" i="3"/>
  <c r="Z940" i="1"/>
  <c r="Z942" i="1"/>
  <c r="Z950" i="1"/>
  <c r="Z951" i="1" s="1"/>
  <c r="Z619" i="1" s="1"/>
  <c r="AB734" i="1"/>
  <c r="AI734" i="1"/>
  <c r="G229" i="1"/>
  <c r="AJ5" i="3" s="1"/>
  <c r="G940" i="1"/>
  <c r="AE297" i="1"/>
  <c r="H5" i="3"/>
  <c r="G950" i="1"/>
  <c r="G951" i="1" s="1"/>
  <c r="G619" i="1" s="1"/>
  <c r="G942" i="1"/>
  <c r="F976" i="1"/>
  <c r="AX976" i="1" s="1"/>
  <c r="AC427" i="1"/>
  <c r="F974" i="1"/>
  <c r="AX974" i="1" s="1"/>
  <c r="AE977" i="1"/>
  <c r="AX468" i="1"/>
  <c r="AI785" i="1"/>
  <c r="AX785" i="1" s="1"/>
  <c r="AX467" i="1"/>
  <c r="AX454" i="1"/>
  <c r="AX455" i="1"/>
  <c r="H229" i="1"/>
  <c r="AJ6" i="3" s="1"/>
  <c r="F984" i="1"/>
  <c r="AX984" i="1" s="1"/>
  <c r="Z299" i="1"/>
  <c r="Z301" i="1" s="1"/>
  <c r="S27" i="3" s="1"/>
  <c r="AA299" i="1"/>
  <c r="AA301" i="1" s="1"/>
  <c r="S28" i="3" s="1"/>
  <c r="W297" i="1"/>
  <c r="AX577" i="1"/>
  <c r="W978" i="1"/>
  <c r="W752" i="1" s="1"/>
  <c r="H942" i="1"/>
  <c r="H940" i="1"/>
  <c r="H6" i="3"/>
  <c r="H950" i="1"/>
  <c r="H951" i="1" s="1"/>
  <c r="H619" i="1" s="1"/>
  <c r="L980" i="1"/>
  <c r="L464" i="1" s="1"/>
  <c r="AT299" i="1"/>
  <c r="AT301" i="1" s="1"/>
  <c r="S52" i="3" s="1"/>
  <c r="AB229" i="1"/>
  <c r="AJ29" i="3" s="1"/>
  <c r="AM299" i="1"/>
  <c r="AM301" i="1" s="1"/>
  <c r="S43" i="3" s="1"/>
  <c r="AV299" i="1"/>
  <c r="AV301" i="1" s="1"/>
  <c r="S55" i="3" s="1"/>
  <c r="K742" i="1"/>
  <c r="AE299" i="1"/>
  <c r="AE301" i="1" s="1"/>
  <c r="S32" i="3" s="1"/>
  <c r="AV979" i="1"/>
  <c r="AQ229" i="1"/>
  <c r="AJ49" i="3" s="1"/>
  <c r="G980" i="1"/>
  <c r="G464" i="1" s="1"/>
  <c r="AU229" i="1"/>
  <c r="AJ53" i="3" s="1"/>
  <c r="J229" i="1"/>
  <c r="AJ8" i="3" s="1"/>
  <c r="AQ299" i="1"/>
  <c r="AQ301" i="1" s="1"/>
  <c r="S49" i="3" s="1"/>
  <c r="AI229" i="1"/>
  <c r="AJ37" i="3" s="1"/>
  <c r="U299" i="1"/>
  <c r="U301" i="1" s="1"/>
  <c r="S22" i="3" s="1"/>
  <c r="Q299" i="1"/>
  <c r="Q301" i="1" s="1"/>
  <c r="S19" i="3" s="1"/>
  <c r="AX106" i="1"/>
  <c r="AK299" i="1"/>
  <c r="AK301" i="1" s="1"/>
  <c r="S39" i="3" s="1"/>
  <c r="AJ229" i="1"/>
  <c r="AJ38" i="3" s="1"/>
  <c r="AX99" i="1"/>
  <c r="AN299" i="1"/>
  <c r="AN301" i="1" s="1"/>
  <c r="S44" i="3" s="1"/>
  <c r="AJ299" i="1"/>
  <c r="AJ301" i="1" s="1"/>
  <c r="S38" i="3" s="1"/>
  <c r="AU297" i="1"/>
  <c r="AD980" i="1"/>
  <c r="AD764" i="1" s="1"/>
  <c r="V229" i="1"/>
  <c r="AJ23" i="3" s="1"/>
  <c r="AX103" i="1"/>
  <c r="AX581" i="1"/>
  <c r="AX152" i="1"/>
  <c r="H980" i="1"/>
  <c r="H764" i="1" s="1"/>
  <c r="AL299" i="1"/>
  <c r="AL301" i="1" s="1"/>
  <c r="S40" i="3" s="1"/>
  <c r="AX296" i="1"/>
  <c r="AX107" i="1"/>
  <c r="AX101" i="1"/>
  <c r="AX586" i="1"/>
  <c r="AX228" i="1"/>
  <c r="AX155" i="1"/>
  <c r="AS299" i="1"/>
  <c r="AS301" i="1" s="1"/>
  <c r="S51" i="3" s="1"/>
  <c r="AX105" i="1"/>
  <c r="AX100" i="1"/>
  <c r="AX583" i="1"/>
  <c r="AX154" i="1"/>
  <c r="X299" i="1"/>
  <c r="X301" i="1" s="1"/>
  <c r="S25" i="3" s="1"/>
  <c r="N299" i="1"/>
  <c r="N301" i="1" s="1"/>
  <c r="S14" i="3" s="1"/>
  <c r="AP299" i="1"/>
  <c r="AP301" i="1" s="1"/>
  <c r="S46" i="3" s="1"/>
  <c r="AO299" i="1"/>
  <c r="AO301" i="1" s="1"/>
  <c r="S45" i="3" s="1"/>
  <c r="AI299" i="1"/>
  <c r="AI301" i="1" s="1"/>
  <c r="S37" i="3" s="1"/>
  <c r="V979" i="1"/>
  <c r="AO297" i="1"/>
  <c r="R299" i="1"/>
  <c r="R301" i="1" s="1"/>
  <c r="S20" i="3" s="1"/>
  <c r="AX158" i="1"/>
  <c r="AX584" i="1"/>
  <c r="AX159" i="1"/>
  <c r="Y229" i="1"/>
  <c r="AJ26" i="3" s="1"/>
  <c r="Y980" i="1"/>
  <c r="Y464" i="1" s="1"/>
  <c r="AX160" i="1"/>
  <c r="AX153" i="1"/>
  <c r="AX102" i="1"/>
  <c r="AR229" i="1"/>
  <c r="AJ50" i="3" s="1"/>
  <c r="AE229" i="1"/>
  <c r="AJ32" i="3" s="1"/>
  <c r="AR299" i="1"/>
  <c r="AR301" i="1" s="1"/>
  <c r="S50" i="3" s="1"/>
  <c r="AG299" i="1"/>
  <c r="AG301" i="1" s="1"/>
  <c r="S34" i="3" s="1"/>
  <c r="AO980" i="1"/>
  <c r="AO764" i="1" s="1"/>
  <c r="O299" i="1"/>
  <c r="O301" i="1" s="1"/>
  <c r="S15" i="3" s="1"/>
  <c r="AX582" i="1"/>
  <c r="AX579" i="1"/>
  <c r="P299" i="1"/>
  <c r="P301" i="1" s="1"/>
  <c r="S16" i="3" s="1"/>
  <c r="AX104" i="1"/>
  <c r="H299" i="1"/>
  <c r="H301" i="1" s="1"/>
  <c r="S6" i="3" s="1"/>
  <c r="AC229" i="1"/>
  <c r="AJ30" i="3" s="1"/>
  <c r="AI980" i="1"/>
  <c r="AI464" i="1" s="1"/>
  <c r="AX156" i="1"/>
  <c r="AX585" i="1"/>
  <c r="AX278" i="1"/>
  <c r="AX157" i="1"/>
  <c r="AH299" i="1"/>
  <c r="P229" i="1"/>
  <c r="AJ16" i="3" s="1"/>
  <c r="AX580" i="1"/>
  <c r="AX108" i="1"/>
  <c r="AU299" i="1"/>
  <c r="AU301" i="1" s="1"/>
  <c r="S53" i="3" s="1"/>
  <c r="L299" i="1"/>
  <c r="L301" i="1" s="1"/>
  <c r="S10" i="3" s="1"/>
  <c r="X229" i="1"/>
  <c r="AJ25" i="3" s="1"/>
  <c r="O979" i="1"/>
  <c r="AG297" i="1"/>
  <c r="AA764" i="1"/>
  <c r="AA464" i="1"/>
  <c r="M764" i="1"/>
  <c r="M464" i="1"/>
  <c r="Q950" i="1"/>
  <c r="Q951" i="1" s="1"/>
  <c r="H19" i="3"/>
  <c r="Q940" i="1"/>
  <c r="Q942" i="1"/>
  <c r="J978" i="1"/>
  <c r="J977" i="1"/>
  <c r="O297" i="1"/>
  <c r="AU978" i="1"/>
  <c r="AU977" i="1"/>
  <c r="T299" i="1"/>
  <c r="T301" i="1" s="1"/>
  <c r="S21" i="3" s="1"/>
  <c r="W299" i="1"/>
  <c r="W301" i="1" s="1"/>
  <c r="S24" i="3" s="1"/>
  <c r="AO229" i="1"/>
  <c r="AJ45" i="3" s="1"/>
  <c r="AI297" i="1"/>
  <c r="M977" i="1"/>
  <c r="M978" i="1"/>
  <c r="K979" i="1"/>
  <c r="AS977" i="1"/>
  <c r="AS978" i="1"/>
  <c r="AR464" i="1"/>
  <c r="AR764" i="1"/>
  <c r="S979" i="1"/>
  <c r="AV977" i="1"/>
  <c r="AV978" i="1"/>
  <c r="AH297" i="1"/>
  <c r="AM977" i="1"/>
  <c r="AM978" i="1"/>
  <c r="H29" i="3"/>
  <c r="AB950" i="1"/>
  <c r="AB951" i="1" s="1"/>
  <c r="AB940" i="1"/>
  <c r="AB942" i="1"/>
  <c r="Q229" i="1"/>
  <c r="AJ19" i="3" s="1"/>
  <c r="T297" i="1"/>
  <c r="H31" i="3"/>
  <c r="AD950" i="1"/>
  <c r="AD951" i="1" s="1"/>
  <c r="AD940" i="1"/>
  <c r="AD942" i="1"/>
  <c r="AX151" i="1"/>
  <c r="AC978" i="1"/>
  <c r="AC977" i="1"/>
  <c r="I61" i="3"/>
  <c r="I60" i="3"/>
  <c r="AK297" i="1"/>
  <c r="AT229" i="1"/>
  <c r="AJ52" i="3" s="1"/>
  <c r="Z978" i="1"/>
  <c r="Z977" i="1"/>
  <c r="AJ297" i="1"/>
  <c r="AL978" i="1"/>
  <c r="AL977" i="1"/>
  <c r="Q977" i="1"/>
  <c r="Q978" i="1"/>
  <c r="P950" i="1"/>
  <c r="P951" i="1" s="1"/>
  <c r="H16" i="3"/>
  <c r="P942" i="1"/>
  <c r="P940" i="1"/>
  <c r="J950" i="1"/>
  <c r="J951" i="1" s="1"/>
  <c r="H8" i="3"/>
  <c r="J940" i="1"/>
  <c r="J942" i="1"/>
  <c r="AH950" i="1"/>
  <c r="AH951" i="1" s="1"/>
  <c r="AH942" i="1"/>
  <c r="AH940" i="1"/>
  <c r="H10" i="3"/>
  <c r="L950" i="1"/>
  <c r="L951" i="1" s="1"/>
  <c r="L942" i="1"/>
  <c r="L940" i="1"/>
  <c r="AD297" i="1"/>
  <c r="X950" i="1"/>
  <c r="X951" i="1" s="1"/>
  <c r="H25" i="3"/>
  <c r="X942" i="1"/>
  <c r="X940" i="1"/>
  <c r="M297" i="1"/>
  <c r="S297" i="1"/>
  <c r="M229" i="1"/>
  <c r="AJ13" i="3" s="1"/>
  <c r="AA977" i="1"/>
  <c r="AA978" i="1"/>
  <c r="U297" i="1"/>
  <c r="H297" i="1"/>
  <c r="AP297" i="1"/>
  <c r="AS297" i="1"/>
  <c r="AC299" i="1"/>
  <c r="AC301" i="1" s="1"/>
  <c r="S30" i="3" s="1"/>
  <c r="AC950" i="1"/>
  <c r="AC951" i="1" s="1"/>
  <c r="H30" i="3"/>
  <c r="AC940" i="1"/>
  <c r="AC942" i="1"/>
  <c r="AH977" i="1"/>
  <c r="AH978" i="1"/>
  <c r="AN950" i="1"/>
  <c r="AN951" i="1" s="1"/>
  <c r="H44" i="3"/>
  <c r="AN940" i="1"/>
  <c r="AN942" i="1"/>
  <c r="N5" i="3"/>
  <c r="AX231" i="1"/>
  <c r="AX452" i="1"/>
  <c r="S950" i="1"/>
  <c r="S951" i="1" s="1"/>
  <c r="S940" i="1"/>
  <c r="S942" i="1"/>
  <c r="AS229" i="1"/>
  <c r="AJ51" i="3" s="1"/>
  <c r="T978" i="1"/>
  <c r="T977" i="1"/>
  <c r="G299" i="1"/>
  <c r="G301" i="1" s="1"/>
  <c r="AX271" i="1"/>
  <c r="L297" i="1"/>
  <c r="R940" i="1"/>
  <c r="H20" i="3"/>
  <c r="R950" i="1"/>
  <c r="R951" i="1" s="1"/>
  <c r="R942" i="1"/>
  <c r="Z297" i="1"/>
  <c r="Q297" i="1"/>
  <c r="AL229" i="1"/>
  <c r="AJ40" i="3" s="1"/>
  <c r="N979" i="1"/>
  <c r="H43" i="3"/>
  <c r="AM950" i="1"/>
  <c r="AM951" i="1" s="1"/>
  <c r="AM940" i="1"/>
  <c r="AM942" i="1"/>
  <c r="AP980" i="1"/>
  <c r="W950" i="1"/>
  <c r="W951" i="1" s="1"/>
  <c r="H24" i="3"/>
  <c r="W940" i="1"/>
  <c r="W942" i="1"/>
  <c r="AV950" i="1"/>
  <c r="AV951" i="1" s="1"/>
  <c r="H55" i="3"/>
  <c r="AV940" i="1"/>
  <c r="AV942" i="1"/>
  <c r="H40" i="3"/>
  <c r="AL950" i="1"/>
  <c r="AL951" i="1" s="1"/>
  <c r="AL940" i="1"/>
  <c r="AL942" i="1"/>
  <c r="F920" i="1"/>
  <c r="AX920" i="1" s="1"/>
  <c r="M280" i="1"/>
  <c r="AX280" i="1" s="1"/>
  <c r="Y977" i="1"/>
  <c r="Y978" i="1"/>
  <c r="Y297" i="1"/>
  <c r="T950" i="1"/>
  <c r="T951" i="1" s="1"/>
  <c r="H21" i="3"/>
  <c r="T942" i="1"/>
  <c r="T940" i="1"/>
  <c r="AI977" i="1"/>
  <c r="AI978" i="1"/>
  <c r="Y299" i="1"/>
  <c r="Y301" i="1" s="1"/>
  <c r="S26" i="3" s="1"/>
  <c r="AA297" i="1"/>
  <c r="AP978" i="1"/>
  <c r="AP977" i="1"/>
  <c r="P297" i="1"/>
  <c r="AN229" i="1"/>
  <c r="AJ44" i="3" s="1"/>
  <c r="AX293" i="1"/>
  <c r="AX761" i="1"/>
  <c r="AF979" i="1"/>
  <c r="V950" i="1"/>
  <c r="V951" i="1" s="1"/>
  <c r="H23" i="3"/>
  <c r="V940" i="1"/>
  <c r="V942" i="1"/>
  <c r="AR977" i="1"/>
  <c r="AR978" i="1"/>
  <c r="V978" i="1"/>
  <c r="V977" i="1"/>
  <c r="H49" i="3"/>
  <c r="AQ950" i="1"/>
  <c r="AQ951" i="1" s="1"/>
  <c r="AQ942" i="1"/>
  <c r="AQ940" i="1"/>
  <c r="AP229" i="1"/>
  <c r="AJ46" i="3" s="1"/>
  <c r="H45" i="3"/>
  <c r="AO950" i="1"/>
  <c r="AO951" i="1" s="1"/>
  <c r="AO940" i="1"/>
  <c r="AO942" i="1"/>
  <c r="M950" i="1"/>
  <c r="M951" i="1" s="1"/>
  <c r="H13" i="3"/>
  <c r="M942" i="1"/>
  <c r="M940" i="1"/>
  <c r="AB297" i="1"/>
  <c r="AF299" i="1"/>
  <c r="AF301" i="1" s="1"/>
  <c r="S33" i="3" s="1"/>
  <c r="AT464" i="1"/>
  <c r="AT764" i="1"/>
  <c r="X978" i="1"/>
  <c r="X977" i="1"/>
  <c r="AX291" i="1"/>
  <c r="AX289" i="1"/>
  <c r="G297" i="1"/>
  <c r="AK977" i="1"/>
  <c r="AK978" i="1"/>
  <c r="I950" i="1"/>
  <c r="I951" i="1" s="1"/>
  <c r="H7" i="3"/>
  <c r="I942" i="1"/>
  <c r="I940" i="1"/>
  <c r="AA979" i="1"/>
  <c r="AB980" i="1"/>
  <c r="AN297" i="1"/>
  <c r="AX200" i="1"/>
  <c r="AL297" i="1"/>
  <c r="AR950" i="1"/>
  <c r="AR951" i="1" s="1"/>
  <c r="H50" i="3"/>
  <c r="AR942" i="1"/>
  <c r="AR940" i="1"/>
  <c r="U978" i="1"/>
  <c r="U977" i="1"/>
  <c r="H33" i="3"/>
  <c r="AF950" i="1"/>
  <c r="AF951" i="1" s="1"/>
  <c r="AF940" i="1"/>
  <c r="AF942" i="1"/>
  <c r="V297" i="1"/>
  <c r="AV297" i="1"/>
  <c r="AF297" i="1"/>
  <c r="AM297" i="1"/>
  <c r="G978" i="1"/>
  <c r="G977" i="1"/>
  <c r="AX753" i="1"/>
  <c r="AT977" i="1"/>
  <c r="AT978" i="1"/>
  <c r="H38" i="3"/>
  <c r="AJ950" i="1"/>
  <c r="AJ951" i="1" s="1"/>
  <c r="AJ942" i="1"/>
  <c r="AJ940" i="1"/>
  <c r="AG229" i="1"/>
  <c r="AJ34" i="3" s="1"/>
  <c r="O950" i="1"/>
  <c r="O951" i="1" s="1"/>
  <c r="H15" i="3"/>
  <c r="O940" i="1"/>
  <c r="O942" i="1"/>
  <c r="I299" i="1"/>
  <c r="I301" i="1" s="1"/>
  <c r="S7" i="3" s="1"/>
  <c r="I229" i="1"/>
  <c r="I297" i="1"/>
  <c r="AH980" i="1"/>
  <c r="S977" i="1"/>
  <c r="S978" i="1"/>
  <c r="K297" i="1"/>
  <c r="K299" i="1"/>
  <c r="K301" i="1" s="1"/>
  <c r="S9" i="3" s="1"/>
  <c r="U950" i="1"/>
  <c r="U951" i="1" s="1"/>
  <c r="U940" i="1"/>
  <c r="H22" i="3"/>
  <c r="U942" i="1"/>
  <c r="AX578" i="1"/>
  <c r="J299" i="1"/>
  <c r="J301" i="1" s="1"/>
  <c r="S8" i="3" s="1"/>
  <c r="T229" i="1"/>
  <c r="AJ21" i="3" s="1"/>
  <c r="AD977" i="1"/>
  <c r="AD978" i="1"/>
  <c r="N950" i="1"/>
  <c r="N951" i="1" s="1"/>
  <c r="H14" i="3"/>
  <c r="N940" i="1"/>
  <c r="N942" i="1"/>
  <c r="H46" i="3"/>
  <c r="AP950" i="1"/>
  <c r="AP951" i="1" s="1"/>
  <c r="AP942" i="1"/>
  <c r="AP940" i="1"/>
  <c r="AJ979" i="1"/>
  <c r="AL980" i="1"/>
  <c r="AK940" i="1"/>
  <c r="AK950" i="1"/>
  <c r="AK951" i="1" s="1"/>
  <c r="H39" i="3"/>
  <c r="AK942" i="1"/>
  <c r="K977" i="1"/>
  <c r="K978" i="1"/>
  <c r="AB978" i="1"/>
  <c r="AB977" i="1"/>
  <c r="AU979" i="1"/>
  <c r="P978" i="1"/>
  <c r="P977" i="1"/>
  <c r="AQ978" i="1"/>
  <c r="AQ977" i="1"/>
  <c r="AX459" i="1"/>
  <c r="AX460" i="1"/>
  <c r="AB299" i="1"/>
  <c r="AB301" i="1" s="1"/>
  <c r="S29" i="3" s="1"/>
  <c r="AM979" i="1"/>
  <c r="AS950" i="1"/>
  <c r="AS951" i="1" s="1"/>
  <c r="H51" i="3"/>
  <c r="AS940" i="1"/>
  <c r="AS942" i="1"/>
  <c r="AQ979" i="1"/>
  <c r="AT297" i="1"/>
  <c r="AD229" i="1"/>
  <c r="AJ31" i="3" s="1"/>
  <c r="AC297" i="1"/>
  <c r="N297" i="1"/>
  <c r="AR297" i="1"/>
  <c r="AM229" i="1"/>
  <c r="AJ43" i="3" s="1"/>
  <c r="I977" i="1"/>
  <c r="I978" i="1"/>
  <c r="AN977" i="1"/>
  <c r="AN978" i="1"/>
  <c r="M979" i="1"/>
  <c r="H978" i="1"/>
  <c r="H977" i="1"/>
  <c r="K821" i="1"/>
  <c r="K530" i="1"/>
  <c r="K822" i="1"/>
  <c r="K533" i="1"/>
  <c r="K619" i="1"/>
  <c r="U229" i="1"/>
  <c r="AJ22" i="3" s="1"/>
  <c r="O977" i="1"/>
  <c r="O978" i="1"/>
  <c r="H53" i="3"/>
  <c r="AU950" i="1"/>
  <c r="AU951" i="1" s="1"/>
  <c r="AU940" i="1"/>
  <c r="AU942" i="1"/>
  <c r="L229" i="1"/>
  <c r="AJ10" i="3" s="1"/>
  <c r="W229" i="1"/>
  <c r="AJ24" i="3" s="1"/>
  <c r="N229" i="1"/>
  <c r="AJ14" i="3" s="1"/>
  <c r="AX227" i="1"/>
  <c r="AG977" i="1"/>
  <c r="AG978" i="1"/>
  <c r="Y950" i="1"/>
  <c r="Y951" i="1" s="1"/>
  <c r="H26" i="3"/>
  <c r="Y940" i="1"/>
  <c r="Y942" i="1"/>
  <c r="AK229" i="1"/>
  <c r="AJ39" i="3" s="1"/>
  <c r="S299" i="1"/>
  <c r="H37" i="3"/>
  <c r="AI950" i="1"/>
  <c r="AI951" i="1" s="1"/>
  <c r="AI940" i="1"/>
  <c r="AI942" i="1"/>
  <c r="AF229" i="1"/>
  <c r="AJ33" i="3" s="1"/>
  <c r="AQ297" i="1"/>
  <c r="X297" i="1"/>
  <c r="AF978" i="1"/>
  <c r="AF977" i="1"/>
  <c r="AO977" i="1"/>
  <c r="AO978" i="1"/>
  <c r="AX760" i="1"/>
  <c r="AX772" i="1"/>
  <c r="AV229" i="1"/>
  <c r="AJ55" i="3" s="1"/>
  <c r="J297" i="1"/>
  <c r="L977" i="1"/>
  <c r="L978" i="1"/>
  <c r="AD299" i="1"/>
  <c r="AD301" i="1" s="1"/>
  <c r="S31" i="3" s="1"/>
  <c r="R229" i="1"/>
  <c r="AJ20" i="3" s="1"/>
  <c r="V299" i="1"/>
  <c r="V301" i="1" s="1"/>
  <c r="S23" i="3" s="1"/>
  <c r="H32" i="3"/>
  <c r="AE950" i="1"/>
  <c r="AE951" i="1" s="1"/>
  <c r="AE940" i="1"/>
  <c r="AE942" i="1"/>
  <c r="N977" i="1"/>
  <c r="N978" i="1"/>
  <c r="H52" i="3"/>
  <c r="AT950" i="1"/>
  <c r="AT951" i="1" s="1"/>
  <c r="AT940" i="1"/>
  <c r="AT942" i="1"/>
  <c r="H34" i="3"/>
  <c r="AG950" i="1"/>
  <c r="AG951" i="1" s="1"/>
  <c r="AG940" i="1"/>
  <c r="AG942" i="1"/>
  <c r="O229" i="1"/>
  <c r="AJ15" i="3" s="1"/>
  <c r="C883" i="1"/>
  <c r="AJ977" i="1"/>
  <c r="AJ978" i="1"/>
  <c r="AX486" i="1"/>
  <c r="F122" i="2" l="1"/>
  <c r="K121" i="2"/>
  <c r="J121" i="2"/>
  <c r="S764" i="1"/>
  <c r="AK464" i="1"/>
  <c r="AF764" i="1"/>
  <c r="R752" i="1"/>
  <c r="R953" i="1" s="1"/>
  <c r="AS764" i="1"/>
  <c r="X464" i="1"/>
  <c r="AV764" i="1"/>
  <c r="AE464" i="1"/>
  <c r="AE955" i="1" s="1"/>
  <c r="T32" i="3" s="1"/>
  <c r="R464" i="1"/>
  <c r="R955" i="1" s="1"/>
  <c r="T20" i="3" s="1"/>
  <c r="Z464" i="1"/>
  <c r="W764" i="1"/>
  <c r="W953" i="1" s="1"/>
  <c r="J764" i="1"/>
  <c r="AJ764" i="1"/>
  <c r="P764" i="1"/>
  <c r="AC764" i="1"/>
  <c r="AN764" i="1"/>
  <c r="AG464" i="1"/>
  <c r="N764" i="1"/>
  <c r="T764" i="1"/>
  <c r="AU464" i="1"/>
  <c r="O764" i="1"/>
  <c r="K464" i="1"/>
  <c r="AM764" i="1"/>
  <c r="I464" i="1"/>
  <c r="Q464" i="1"/>
  <c r="V464" i="1"/>
  <c r="AE752" i="1"/>
  <c r="AE953" i="1" s="1"/>
  <c r="AQ464" i="1"/>
  <c r="AX742" i="1"/>
  <c r="U764" i="1"/>
  <c r="AX734" i="1"/>
  <c r="A547" i="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X438" i="1"/>
  <c r="AA822" i="1"/>
  <c r="AA619" i="1"/>
  <c r="AA530" i="1"/>
  <c r="AA533" i="1"/>
  <c r="G533" i="1"/>
  <c r="AX427" i="1"/>
  <c r="V60" i="3"/>
  <c r="AI764" i="1"/>
  <c r="L764" i="1"/>
  <c r="Z822" i="1"/>
  <c r="Z530" i="1"/>
  <c r="Z533" i="1"/>
  <c r="Z821" i="1"/>
  <c r="G821" i="1"/>
  <c r="G822" i="1"/>
  <c r="G530" i="1"/>
  <c r="Y764" i="1"/>
  <c r="G764" i="1"/>
  <c r="W451" i="1"/>
  <c r="W955" i="1" s="1"/>
  <c r="T24" i="3" s="1"/>
  <c r="AD464" i="1"/>
  <c r="H464" i="1"/>
  <c r="H822" i="1"/>
  <c r="H530" i="1"/>
  <c r="H533" i="1"/>
  <c r="H821" i="1"/>
  <c r="F979" i="1"/>
  <c r="AO464" i="1"/>
  <c r="F951" i="1"/>
  <c r="AX951" i="1" s="1"/>
  <c r="F980" i="1"/>
  <c r="AX980" i="1" s="1"/>
  <c r="H57" i="3"/>
  <c r="H61" i="3" s="1"/>
  <c r="F940" i="1"/>
  <c r="U941" i="1" s="1"/>
  <c r="AJ451" i="1"/>
  <c r="AJ752" i="1"/>
  <c r="AE821" i="1"/>
  <c r="AE822" i="1"/>
  <c r="AE533" i="1"/>
  <c r="AE530" i="1"/>
  <c r="AE619" i="1"/>
  <c r="AI619" i="1"/>
  <c r="AI821" i="1"/>
  <c r="AI530" i="1"/>
  <c r="AI822" i="1"/>
  <c r="AI533" i="1"/>
  <c r="AP530" i="1"/>
  <c r="AP533" i="1"/>
  <c r="AP821" i="1"/>
  <c r="AP619" i="1"/>
  <c r="AP822" i="1"/>
  <c r="AT451" i="1"/>
  <c r="AT752" i="1"/>
  <c r="AK752" i="1"/>
  <c r="AK451" i="1"/>
  <c r="AP451" i="1"/>
  <c r="AP752" i="1"/>
  <c r="Y752" i="1"/>
  <c r="Y451" i="1"/>
  <c r="AM530" i="1"/>
  <c r="AM533" i="1"/>
  <c r="AM822" i="1"/>
  <c r="AM619" i="1"/>
  <c r="AM821" i="1"/>
  <c r="R619" i="1"/>
  <c r="R530" i="1"/>
  <c r="R533" i="1"/>
  <c r="R821" i="1"/>
  <c r="R822" i="1"/>
  <c r="AL451" i="1"/>
  <c r="AL752" i="1"/>
  <c r="AT821" i="1"/>
  <c r="AT822" i="1"/>
  <c r="AT619" i="1"/>
  <c r="AT533" i="1"/>
  <c r="AT530" i="1"/>
  <c r="T451" i="1"/>
  <c r="T752" i="1"/>
  <c r="AO451" i="1"/>
  <c r="AO752" i="1"/>
  <c r="W821" i="1"/>
  <c r="W822" i="1"/>
  <c r="W533" i="1"/>
  <c r="W619" i="1"/>
  <c r="W530" i="1"/>
  <c r="AS451" i="1"/>
  <c r="AS752" i="1"/>
  <c r="AU451" i="1"/>
  <c r="AU752" i="1"/>
  <c r="S752" i="1"/>
  <c r="S451" i="1"/>
  <c r="AL821" i="1"/>
  <c r="AL533" i="1"/>
  <c r="AL619" i="1"/>
  <c r="AL822" i="1"/>
  <c r="AL530" i="1"/>
  <c r="AH752" i="1"/>
  <c r="AH451" i="1"/>
  <c r="M451" i="1"/>
  <c r="M752" i="1"/>
  <c r="N530" i="1"/>
  <c r="N821" i="1"/>
  <c r="N533" i="1"/>
  <c r="N822" i="1"/>
  <c r="N619" i="1"/>
  <c r="U619" i="1"/>
  <c r="U821" i="1"/>
  <c r="U533" i="1"/>
  <c r="U530" i="1"/>
  <c r="U822" i="1"/>
  <c r="AJ7" i="3"/>
  <c r="N7" i="3"/>
  <c r="N57" i="3" s="1"/>
  <c r="F229" i="1"/>
  <c r="AJ59" i="3" s="1"/>
  <c r="F977" i="1"/>
  <c r="U752" i="1"/>
  <c r="U451" i="1"/>
  <c r="AO822" i="1"/>
  <c r="AO530" i="1"/>
  <c r="AO619" i="1"/>
  <c r="AO533" i="1"/>
  <c r="AO821" i="1"/>
  <c r="AR752" i="1"/>
  <c r="AR451" i="1"/>
  <c r="Q752" i="1"/>
  <c r="Q451" i="1"/>
  <c r="AC451" i="1"/>
  <c r="AC752" i="1"/>
  <c r="Q822" i="1"/>
  <c r="Q533" i="1"/>
  <c r="Q530" i="1"/>
  <c r="Q821" i="1"/>
  <c r="Q619" i="1"/>
  <c r="V451" i="1"/>
  <c r="V752" i="1"/>
  <c r="AQ451" i="1"/>
  <c r="AQ752" i="1"/>
  <c r="AD822" i="1"/>
  <c r="AD530" i="1"/>
  <c r="AD619" i="1"/>
  <c r="AD821" i="1"/>
  <c r="AD533" i="1"/>
  <c r="N752" i="1"/>
  <c r="N451" i="1"/>
  <c r="AG451" i="1"/>
  <c r="AG752" i="1"/>
  <c r="O451" i="1"/>
  <c r="O752" i="1"/>
  <c r="H451" i="1"/>
  <c r="H752" i="1"/>
  <c r="AN451" i="1"/>
  <c r="AN752" i="1"/>
  <c r="P752" i="1"/>
  <c r="P451" i="1"/>
  <c r="AD451" i="1"/>
  <c r="AD752" i="1"/>
  <c r="G451" i="1"/>
  <c r="G752" i="1"/>
  <c r="F978" i="1"/>
  <c r="AX978" i="1" s="1"/>
  <c r="M821" i="1"/>
  <c r="M619" i="1"/>
  <c r="M533" i="1"/>
  <c r="M822" i="1"/>
  <c r="M530" i="1"/>
  <c r="V822" i="1"/>
  <c r="V530" i="1"/>
  <c r="V619" i="1"/>
  <c r="V533" i="1"/>
  <c r="V821" i="1"/>
  <c r="K451" i="1"/>
  <c r="K752" i="1"/>
  <c r="AU822" i="1"/>
  <c r="AU619" i="1"/>
  <c r="AU821" i="1"/>
  <c r="AU533" i="1"/>
  <c r="AU530" i="1"/>
  <c r="AG822" i="1"/>
  <c r="AG533" i="1"/>
  <c r="AG530" i="1"/>
  <c r="AG821" i="1"/>
  <c r="AG619" i="1"/>
  <c r="AK533" i="1"/>
  <c r="AK619" i="1"/>
  <c r="AK821" i="1"/>
  <c r="AK530" i="1"/>
  <c r="AK822" i="1"/>
  <c r="F942" i="1"/>
  <c r="AD943" i="1" s="1"/>
  <c r="AD243" i="1" s="1"/>
  <c r="AB764" i="1"/>
  <c r="AB464" i="1"/>
  <c r="X752" i="1"/>
  <c r="X451" i="1"/>
  <c r="AP764" i="1"/>
  <c r="AP464" i="1"/>
  <c r="S822" i="1"/>
  <c r="S619" i="1"/>
  <c r="S533" i="1"/>
  <c r="S530" i="1"/>
  <c r="S821" i="1"/>
  <c r="AH619" i="1"/>
  <c r="AH821" i="1"/>
  <c r="AH533" i="1"/>
  <c r="AH530" i="1"/>
  <c r="AH822" i="1"/>
  <c r="J533" i="1"/>
  <c r="J821" i="1"/>
  <c r="J822" i="1"/>
  <c r="J530" i="1"/>
  <c r="J619" i="1"/>
  <c r="AB533" i="1"/>
  <c r="AB530" i="1"/>
  <c r="AB821" i="1"/>
  <c r="AB822" i="1"/>
  <c r="AB619" i="1"/>
  <c r="J752" i="1"/>
  <c r="J451" i="1"/>
  <c r="L451" i="1"/>
  <c r="L752" i="1"/>
  <c r="X533" i="1"/>
  <c r="X821" i="1"/>
  <c r="X619" i="1"/>
  <c r="X822" i="1"/>
  <c r="X530" i="1"/>
  <c r="P821" i="1"/>
  <c r="P530" i="1"/>
  <c r="P533" i="1"/>
  <c r="P619" i="1"/>
  <c r="P822" i="1"/>
  <c r="AF451" i="1"/>
  <c r="AF752" i="1"/>
  <c r="I451" i="1"/>
  <c r="I752" i="1"/>
  <c r="AJ533" i="1"/>
  <c r="AJ619" i="1"/>
  <c r="AJ530" i="1"/>
  <c r="AJ821" i="1"/>
  <c r="AJ822" i="1"/>
  <c r="I821" i="1"/>
  <c r="I533" i="1"/>
  <c r="I822" i="1"/>
  <c r="I619" i="1"/>
  <c r="I530" i="1"/>
  <c r="AA451" i="1"/>
  <c r="AA752" i="1"/>
  <c r="L530" i="1"/>
  <c r="L533" i="1"/>
  <c r="L619" i="1"/>
  <c r="L822" i="1"/>
  <c r="L821" i="1"/>
  <c r="AL764" i="1"/>
  <c r="AL464" i="1"/>
  <c r="AF530" i="1"/>
  <c r="AF821" i="1"/>
  <c r="AF619" i="1"/>
  <c r="AF533" i="1"/>
  <c r="AF822" i="1"/>
  <c r="O533" i="1"/>
  <c r="O822" i="1"/>
  <c r="O530" i="1"/>
  <c r="O821" i="1"/>
  <c r="O619" i="1"/>
  <c r="AQ822" i="1"/>
  <c r="AQ821" i="1"/>
  <c r="AQ619" i="1"/>
  <c r="AQ533" i="1"/>
  <c r="AQ530" i="1"/>
  <c r="Z752" i="1"/>
  <c r="Z451" i="1"/>
  <c r="Y822" i="1"/>
  <c r="Y619" i="1"/>
  <c r="Y533" i="1"/>
  <c r="Y530" i="1"/>
  <c r="Y821" i="1"/>
  <c r="AS822" i="1"/>
  <c r="AS619" i="1"/>
  <c r="AS821" i="1"/>
  <c r="AS530" i="1"/>
  <c r="AS533" i="1"/>
  <c r="AB451" i="1"/>
  <c r="AB752" i="1"/>
  <c r="AH764" i="1"/>
  <c r="AH464" i="1"/>
  <c r="AR822" i="1"/>
  <c r="AR821" i="1"/>
  <c r="AR533" i="1"/>
  <c r="AR619" i="1"/>
  <c r="AR530" i="1"/>
  <c r="AI451" i="1"/>
  <c r="AI752" i="1"/>
  <c r="T530" i="1"/>
  <c r="T821" i="1"/>
  <c r="T822" i="1"/>
  <c r="T619" i="1"/>
  <c r="T533" i="1"/>
  <c r="AV822" i="1"/>
  <c r="AV530" i="1"/>
  <c r="AV619" i="1"/>
  <c r="AV533" i="1"/>
  <c r="AV821" i="1"/>
  <c r="S5" i="3"/>
  <c r="AN530" i="1"/>
  <c r="AN533" i="1"/>
  <c r="AN619" i="1"/>
  <c r="AN822" i="1"/>
  <c r="AN821" i="1"/>
  <c r="AC822" i="1"/>
  <c r="AC530" i="1"/>
  <c r="AC821" i="1"/>
  <c r="AC619" i="1"/>
  <c r="AC533" i="1"/>
  <c r="AM752" i="1"/>
  <c r="AM451" i="1"/>
  <c r="AV451" i="1"/>
  <c r="AV752" i="1"/>
  <c r="M299" i="1"/>
  <c r="M301" i="1" s="1"/>
  <c r="S13" i="3" s="1"/>
  <c r="F123" i="2" l="1"/>
  <c r="J122" i="2"/>
  <c r="K122" i="2"/>
  <c r="A589" i="1"/>
  <c r="A590" i="1" s="1"/>
  <c r="A591" i="1" s="1"/>
  <c r="A592" i="1" s="1"/>
  <c r="A593" i="1" s="1"/>
  <c r="A594" i="1" s="1"/>
  <c r="A595" i="1" s="1"/>
  <c r="A596" i="1" s="1"/>
  <c r="A597" i="1" s="1"/>
  <c r="A598" i="1" s="1"/>
  <c r="A599" i="1" s="1"/>
  <c r="A600" i="1" s="1"/>
  <c r="AT943" i="1"/>
  <c r="AT243" i="1" s="1"/>
  <c r="O943" i="1"/>
  <c r="O243" i="1" s="1"/>
  <c r="AD941" i="1"/>
  <c r="AD190" i="1" s="1"/>
  <c r="AE943" i="1"/>
  <c r="AE243" i="1" s="1"/>
  <c r="AP943" i="1"/>
  <c r="AP243" i="1" s="1"/>
  <c r="AM943" i="1"/>
  <c r="AM243" i="1" s="1"/>
  <c r="R943" i="1"/>
  <c r="R243" i="1" s="1"/>
  <c r="W943" i="1"/>
  <c r="W243" i="1" s="1"/>
  <c r="AF943" i="1"/>
  <c r="AF243" i="1" s="1"/>
  <c r="AN941" i="1"/>
  <c r="AN647" i="1" s="1"/>
  <c r="AB44" i="3" s="1"/>
  <c r="AV941" i="1"/>
  <c r="AV188" i="1" s="1"/>
  <c r="AS941" i="1"/>
  <c r="AS188" i="1" s="1"/>
  <c r="L941" i="1"/>
  <c r="L189" i="1" s="1"/>
  <c r="O941" i="1"/>
  <c r="O187" i="1" s="1"/>
  <c r="AQ941" i="1"/>
  <c r="AQ187" i="1" s="1"/>
  <c r="L943" i="1"/>
  <c r="L243" i="1" s="1"/>
  <c r="T943" i="1"/>
  <c r="T243" i="1" s="1"/>
  <c r="AQ943" i="1"/>
  <c r="AQ243" i="1" s="1"/>
  <c r="I943" i="1"/>
  <c r="I243" i="1" s="1"/>
  <c r="AX464" i="1"/>
  <c r="AR943" i="1"/>
  <c r="AR243" i="1" s="1"/>
  <c r="H60" i="3"/>
  <c r="AX764" i="1"/>
  <c r="AC943" i="1"/>
  <c r="AC243" i="1" s="1"/>
  <c r="AN943" i="1"/>
  <c r="AN243" i="1" s="1"/>
  <c r="K941" i="1"/>
  <c r="K187" i="1" s="1"/>
  <c r="AJ57" i="3"/>
  <c r="AJ61" i="3" s="1"/>
  <c r="AX530" i="1"/>
  <c r="AH941" i="1"/>
  <c r="AH189" i="1" s="1"/>
  <c r="I941" i="1"/>
  <c r="I189" i="1" s="1"/>
  <c r="AI941" i="1"/>
  <c r="AI647" i="1" s="1"/>
  <c r="AB37" i="3" s="1"/>
  <c r="AX822" i="1"/>
  <c r="AP941" i="1"/>
  <c r="AP189" i="1" s="1"/>
  <c r="AG941" i="1"/>
  <c r="AG189" i="1" s="1"/>
  <c r="Q941" i="1"/>
  <c r="Q647" i="1" s="1"/>
  <c r="AB19" i="3" s="1"/>
  <c r="AF941" i="1"/>
  <c r="AF189" i="1" s="1"/>
  <c r="AE941" i="1"/>
  <c r="AE188" i="1" s="1"/>
  <c r="AX533" i="1"/>
  <c r="AK941" i="1"/>
  <c r="AK647" i="1" s="1"/>
  <c r="AB39" i="3" s="1"/>
  <c r="AC941" i="1"/>
  <c r="AC190" i="1" s="1"/>
  <c r="AB941" i="1"/>
  <c r="AB643" i="1" s="1"/>
  <c r="AJ941" i="1"/>
  <c r="AJ190" i="1" s="1"/>
  <c r="AU941" i="1"/>
  <c r="AU647" i="1" s="1"/>
  <c r="AB53" i="3" s="1"/>
  <c r="Z941" i="1"/>
  <c r="Z643" i="1" s="1"/>
  <c r="AX821" i="1"/>
  <c r="H941" i="1"/>
  <c r="H190" i="1" s="1"/>
  <c r="AX619" i="1"/>
  <c r="Y941" i="1"/>
  <c r="Y643" i="1" s="1"/>
  <c r="W941" i="1"/>
  <c r="W643" i="1" s="1"/>
  <c r="AO941" i="1"/>
  <c r="AO187" i="1" s="1"/>
  <c r="AR941" i="1"/>
  <c r="AR188" i="1" s="1"/>
  <c r="N941" i="1"/>
  <c r="N187" i="1" s="1"/>
  <c r="M941" i="1"/>
  <c r="M189" i="1" s="1"/>
  <c r="AA941" i="1"/>
  <c r="AA187" i="1" s="1"/>
  <c r="AM941" i="1"/>
  <c r="AM190" i="1" s="1"/>
  <c r="AL941" i="1"/>
  <c r="AL188" i="1" s="1"/>
  <c r="P941" i="1"/>
  <c r="P190" i="1" s="1"/>
  <c r="S941" i="1"/>
  <c r="S189" i="1" s="1"/>
  <c r="AT941" i="1"/>
  <c r="AT643" i="1" s="1"/>
  <c r="AT645" i="1" s="1"/>
  <c r="AA52" i="3" s="1"/>
  <c r="G941" i="1"/>
  <c r="G187" i="1" s="1"/>
  <c r="X941" i="1"/>
  <c r="X190" i="1" s="1"/>
  <c r="V941" i="1"/>
  <c r="V188" i="1" s="1"/>
  <c r="T941" i="1"/>
  <c r="T647" i="1" s="1"/>
  <c r="AB21" i="3" s="1"/>
  <c r="J941" i="1"/>
  <c r="J643" i="1" s="1"/>
  <c r="R941" i="1"/>
  <c r="R188" i="1" s="1"/>
  <c r="AD596" i="1"/>
  <c r="AD624" i="1"/>
  <c r="AD517" i="1"/>
  <c r="AD163" i="1"/>
  <c r="AD15" i="1"/>
  <c r="AD800" i="1"/>
  <c r="AD168" i="1"/>
  <c r="AD171" i="1" s="1"/>
  <c r="K31" i="3" s="1"/>
  <c r="AD14" i="1"/>
  <c r="AD13" i="1"/>
  <c r="AD594" i="1"/>
  <c r="AD510" i="1"/>
  <c r="AD590" i="1"/>
  <c r="AI953" i="1"/>
  <c r="K953" i="1"/>
  <c r="AD955" i="1"/>
  <c r="H955" i="1"/>
  <c r="N953" i="1"/>
  <c r="Q953" i="1"/>
  <c r="AU955" i="1"/>
  <c r="T955" i="1"/>
  <c r="Q943" i="1"/>
  <c r="Q243" i="1" s="1"/>
  <c r="X943" i="1"/>
  <c r="X243" i="1" s="1"/>
  <c r="AJ955" i="1"/>
  <c r="AV953" i="1"/>
  <c r="F301" i="1"/>
  <c r="AI955" i="1"/>
  <c r="AI943" i="1"/>
  <c r="AI243" i="1" s="1"/>
  <c r="M943" i="1"/>
  <c r="M243" i="1" s="1"/>
  <c r="AJ943" i="1"/>
  <c r="AJ243" i="1" s="1"/>
  <c r="K955" i="1"/>
  <c r="J943" i="1"/>
  <c r="J243" i="1" s="1"/>
  <c r="C885" i="1"/>
  <c r="AS953" i="1"/>
  <c r="AO943" i="1"/>
  <c r="AO243" i="1" s="1"/>
  <c r="AK955" i="1"/>
  <c r="AV955" i="1"/>
  <c r="AA943" i="1"/>
  <c r="AA243" i="1" s="1"/>
  <c r="Z943" i="1"/>
  <c r="Z243" i="1" s="1"/>
  <c r="K943" i="1"/>
  <c r="K243" i="1" s="1"/>
  <c r="G943" i="1"/>
  <c r="G243" i="1" s="1"/>
  <c r="H943" i="1"/>
  <c r="H243" i="1" s="1"/>
  <c r="AV943" i="1"/>
  <c r="AV243" i="1" s="1"/>
  <c r="P955" i="1"/>
  <c r="O953" i="1"/>
  <c r="AQ953" i="1"/>
  <c r="M953" i="1"/>
  <c r="AS955" i="1"/>
  <c r="AL953" i="1"/>
  <c r="AK953" i="1"/>
  <c r="V943" i="1"/>
  <c r="V243" i="1" s="1"/>
  <c r="AM955" i="1"/>
  <c r="AA953" i="1"/>
  <c r="AF953" i="1"/>
  <c r="L953" i="1"/>
  <c r="P953" i="1"/>
  <c r="O955" i="1"/>
  <c r="AQ955" i="1"/>
  <c r="S943" i="1"/>
  <c r="S243" i="1" s="1"/>
  <c r="M955" i="1"/>
  <c r="AL955" i="1"/>
  <c r="AL943" i="1"/>
  <c r="AL243" i="1" s="1"/>
  <c r="AU943" i="1"/>
  <c r="AU243" i="1" s="1"/>
  <c r="AM953" i="1"/>
  <c r="AB953" i="1"/>
  <c r="AA955" i="1"/>
  <c r="AF955" i="1"/>
  <c r="L955" i="1"/>
  <c r="X955" i="1"/>
  <c r="AX752" i="1"/>
  <c r="G953" i="1"/>
  <c r="AS943" i="1"/>
  <c r="AS243" i="1" s="1"/>
  <c r="AG953" i="1"/>
  <c r="V953" i="1"/>
  <c r="AB943" i="1"/>
  <c r="AB243" i="1" s="1"/>
  <c r="AR955" i="1"/>
  <c r="U955" i="1"/>
  <c r="AH955" i="1"/>
  <c r="S955" i="1"/>
  <c r="Y955" i="1"/>
  <c r="U943" i="1"/>
  <c r="U243" i="1" s="1"/>
  <c r="AB955" i="1"/>
  <c r="Z955" i="1"/>
  <c r="J955" i="1"/>
  <c r="X953" i="1"/>
  <c r="N61" i="3"/>
  <c r="N60" i="3"/>
  <c r="AH943" i="1"/>
  <c r="AH243" i="1" s="1"/>
  <c r="AX451" i="1"/>
  <c r="G955" i="1"/>
  <c r="AN953" i="1"/>
  <c r="AG955" i="1"/>
  <c r="V955" i="1"/>
  <c r="AC953" i="1"/>
  <c r="AR953" i="1"/>
  <c r="U953" i="1"/>
  <c r="AK943" i="1"/>
  <c r="AK243" i="1" s="1"/>
  <c r="AH953" i="1"/>
  <c r="S953" i="1"/>
  <c r="AO953" i="1"/>
  <c r="P943" i="1"/>
  <c r="P243" i="1" s="1"/>
  <c r="Y953" i="1"/>
  <c r="N943" i="1"/>
  <c r="N243" i="1" s="1"/>
  <c r="Z953" i="1"/>
  <c r="I953" i="1"/>
  <c r="J953" i="1"/>
  <c r="AN955" i="1"/>
  <c r="Y943" i="1"/>
  <c r="Y243" i="1" s="1"/>
  <c r="AC955" i="1"/>
  <c r="U643" i="1"/>
  <c r="U190" i="1"/>
  <c r="U187" i="1"/>
  <c r="U647" i="1"/>
  <c r="AB22" i="3" s="1"/>
  <c r="U189" i="1"/>
  <c r="U188" i="1"/>
  <c r="AO955" i="1"/>
  <c r="AP953" i="1"/>
  <c r="AT953" i="1"/>
  <c r="I955" i="1"/>
  <c r="AD953" i="1"/>
  <c r="H953" i="1"/>
  <c r="N955" i="1"/>
  <c r="Q955" i="1"/>
  <c r="AG943" i="1"/>
  <c r="AG243" i="1" s="1"/>
  <c r="AU953" i="1"/>
  <c r="T953" i="1"/>
  <c r="AP955" i="1"/>
  <c r="AT955" i="1"/>
  <c r="AJ953" i="1"/>
  <c r="F124" i="2" l="1"/>
  <c r="K123" i="2"/>
  <c r="J123" i="2"/>
  <c r="R15" i="1"/>
  <c r="AM168" i="1"/>
  <c r="AM171" i="1" s="1"/>
  <c r="K43" i="3" s="1"/>
  <c r="AR800" i="1"/>
  <c r="AP14" i="1"/>
  <c r="AE15" i="1"/>
  <c r="I14" i="1"/>
  <c r="AQ594" i="1"/>
  <c r="O510" i="1"/>
  <c r="AN594" i="1"/>
  <c r="T594" i="1"/>
  <c r="AF163" i="1"/>
  <c r="AT13" i="1"/>
  <c r="AC596" i="1"/>
  <c r="L624" i="1"/>
  <c r="W594" i="1"/>
  <c r="AM163" i="1"/>
  <c r="J43" i="3" s="1"/>
  <c r="AG43" i="3" s="1"/>
  <c r="AM510" i="1"/>
  <c r="A601" i="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P594" i="1"/>
  <c r="R189" i="1"/>
  <c r="AN800" i="1"/>
  <c r="AR13" i="1"/>
  <c r="AR168" i="1"/>
  <c r="AR171" i="1" s="1"/>
  <c r="K50" i="3" s="1"/>
  <c r="AT15" i="1"/>
  <c r="AH643" i="1"/>
  <c r="AH645" i="1" s="1"/>
  <c r="AT188" i="1"/>
  <c r="AR647" i="1"/>
  <c r="AB50" i="3" s="1"/>
  <c r="AE647" i="1"/>
  <c r="AB32" i="3" s="1"/>
  <c r="AQ163" i="1"/>
  <c r="AQ165" i="1" s="1"/>
  <c r="AQ13" i="1"/>
  <c r="G643" i="1"/>
  <c r="AQ596" i="1"/>
  <c r="O596" i="1"/>
  <c r="G190" i="1"/>
  <c r="G986" i="1" s="1"/>
  <c r="G987" i="1" s="1"/>
  <c r="AQ15" i="1"/>
  <c r="G189" i="1"/>
  <c r="I188" i="1"/>
  <c r="AN189" i="1"/>
  <c r="O517" i="1"/>
  <c r="N190" i="1"/>
  <c r="N986" i="1" s="1"/>
  <c r="N987" i="1" s="1"/>
  <c r="N644" i="1" s="1"/>
  <c r="AQ510" i="1"/>
  <c r="N647" i="1"/>
  <c r="AB14" i="3" s="1"/>
  <c r="I190" i="1"/>
  <c r="AN643" i="1"/>
  <c r="AN645" i="1" s="1"/>
  <c r="AA44" i="3" s="1"/>
  <c r="O13" i="1"/>
  <c r="G647" i="1"/>
  <c r="AB5" i="3" s="1"/>
  <c r="AQ168" i="1"/>
  <c r="AQ171" i="1" s="1"/>
  <c r="K49" i="3" s="1"/>
  <c r="N643" i="1"/>
  <c r="I647" i="1"/>
  <c r="AB7" i="3" s="1"/>
  <c r="AN188" i="1"/>
  <c r="O800" i="1"/>
  <c r="O168" i="1"/>
  <c r="O171" i="1" s="1"/>
  <c r="K15" i="3" s="1"/>
  <c r="G188" i="1"/>
  <c r="AQ14" i="1"/>
  <c r="AQ624" i="1"/>
  <c r="N188" i="1"/>
  <c r="I187" i="1"/>
  <c r="AN190" i="1"/>
  <c r="O15" i="1"/>
  <c r="N189" i="1"/>
  <c r="I643" i="1"/>
  <c r="AN187" i="1"/>
  <c r="O590" i="1"/>
  <c r="W15" i="3" s="1"/>
  <c r="AI15" i="3" s="1"/>
  <c r="AQ800" i="1"/>
  <c r="AQ590" i="1"/>
  <c r="W49" i="3" s="1"/>
  <c r="AI49" i="3" s="1"/>
  <c r="AQ517" i="1"/>
  <c r="O594" i="1"/>
  <c r="AO647" i="1"/>
  <c r="AB45" i="3" s="1"/>
  <c r="AT590" i="1"/>
  <c r="AT591" i="1" s="1"/>
  <c r="AH188" i="1"/>
  <c r="AE189" i="1"/>
  <c r="AR190" i="1"/>
  <c r="AR590" i="1"/>
  <c r="AR591" i="1" s="1"/>
  <c r="AR596" i="1"/>
  <c r="AT594" i="1"/>
  <c r="AH190" i="1"/>
  <c r="AR187" i="1"/>
  <c r="AR163" i="1"/>
  <c r="J50" i="3" s="1"/>
  <c r="AG50" i="3" s="1"/>
  <c r="AR14" i="1"/>
  <c r="AT647" i="1"/>
  <c r="AB52" i="3" s="1"/>
  <c r="AT510" i="1"/>
  <c r="AH187" i="1"/>
  <c r="AR189" i="1"/>
  <c r="AR594" i="1"/>
  <c r="AT190" i="1"/>
  <c r="AT800" i="1"/>
  <c r="AT163" i="1"/>
  <c r="J52" i="3" s="1"/>
  <c r="AG52" i="3" s="1"/>
  <c r="AH647" i="1"/>
  <c r="AE190" i="1"/>
  <c r="AR643" i="1"/>
  <c r="AR645" i="1" s="1"/>
  <c r="AA50" i="3" s="1"/>
  <c r="AR624" i="1"/>
  <c r="AT187" i="1"/>
  <c r="AT596" i="1"/>
  <c r="AT517" i="1"/>
  <c r="AE643" i="1"/>
  <c r="AR510" i="1"/>
  <c r="AT168" i="1"/>
  <c r="AT171" i="1" s="1"/>
  <c r="K52" i="3" s="1"/>
  <c r="AT624" i="1"/>
  <c r="AE187" i="1"/>
  <c r="AR517" i="1"/>
  <c r="AT189" i="1"/>
  <c r="AT14" i="1"/>
  <c r="AR15" i="1"/>
  <c r="R190" i="1"/>
  <c r="R643" i="1"/>
  <c r="O643" i="1"/>
  <c r="AG190" i="1"/>
  <c r="AJ643" i="1"/>
  <c r="AJ645" i="1" s="1"/>
  <c r="AA38" i="3" s="1"/>
  <c r="Y189" i="1"/>
  <c r="R187" i="1"/>
  <c r="AL187" i="1"/>
  <c r="R647" i="1"/>
  <c r="AB20" i="3" s="1"/>
  <c r="AL189" i="1"/>
  <c r="AM590" i="1"/>
  <c r="AM591" i="1" s="1"/>
  <c r="AM13" i="1"/>
  <c r="Y187" i="1"/>
  <c r="K189" i="1"/>
  <c r="AG187" i="1"/>
  <c r="AJ647" i="1"/>
  <c r="AB38" i="3" s="1"/>
  <c r="AL643" i="1"/>
  <c r="AL645" i="1" s="1"/>
  <c r="AA40" i="3" s="1"/>
  <c r="AM624" i="1"/>
  <c r="Y188" i="1"/>
  <c r="AG647" i="1"/>
  <c r="AB34" i="3" s="1"/>
  <c r="O188" i="1"/>
  <c r="AJ188" i="1"/>
  <c r="AL190" i="1"/>
  <c r="AM596" i="1"/>
  <c r="K188" i="1"/>
  <c r="AJ189" i="1"/>
  <c r="AL647" i="1"/>
  <c r="AB40" i="3" s="1"/>
  <c r="AM517" i="1"/>
  <c r="K190" i="1"/>
  <c r="K986" i="1" s="1"/>
  <c r="K987" i="1" s="1"/>
  <c r="K644" i="1" s="1"/>
  <c r="AJ187" i="1"/>
  <c r="AJ986" i="1" s="1"/>
  <c r="AM14" i="1"/>
  <c r="Y647" i="1"/>
  <c r="AB26" i="3" s="1"/>
  <c r="K643" i="1"/>
  <c r="AM800" i="1"/>
  <c r="AM594" i="1"/>
  <c r="Y190" i="1"/>
  <c r="K647" i="1"/>
  <c r="AB9" i="3" s="1"/>
  <c r="AM15" i="1"/>
  <c r="AG643" i="1"/>
  <c r="AD187" i="1"/>
  <c r="AV643" i="1"/>
  <c r="AV645" i="1" s="1"/>
  <c r="AA55" i="3" s="1"/>
  <c r="I168" i="1"/>
  <c r="I171" i="1" s="1"/>
  <c r="K7" i="3" s="1"/>
  <c r="AV187" i="1"/>
  <c r="AD188" i="1"/>
  <c r="I800" i="1"/>
  <c r="AV190" i="1"/>
  <c r="I624" i="1"/>
  <c r="AV189" i="1"/>
  <c r="I517" i="1"/>
  <c r="I15" i="1"/>
  <c r="AV647" i="1"/>
  <c r="AB55" i="3" s="1"/>
  <c r="AD647" i="1"/>
  <c r="AB31" i="3" s="1"/>
  <c r="AI643" i="1"/>
  <c r="AI645" i="1" s="1"/>
  <c r="AA37" i="3" s="1"/>
  <c r="I596" i="1"/>
  <c r="I13" i="1"/>
  <c r="AD189" i="1"/>
  <c r="I510" i="1"/>
  <c r="I594" i="1"/>
  <c r="AD643" i="1"/>
  <c r="I163" i="1"/>
  <c r="J7" i="3" s="1"/>
  <c r="AG7" i="3" s="1"/>
  <c r="I590" i="1"/>
  <c r="W7" i="3" s="1"/>
  <c r="AI7" i="3" s="1"/>
  <c r="M187" i="1"/>
  <c r="R594" i="1"/>
  <c r="R590" i="1"/>
  <c r="W20" i="3" s="1"/>
  <c r="AI20" i="3" s="1"/>
  <c r="R510" i="1"/>
  <c r="AQ643" i="1"/>
  <c r="AQ645" i="1" s="1"/>
  <c r="AA49" i="3" s="1"/>
  <c r="R13" i="1"/>
  <c r="AQ647" i="1"/>
  <c r="AB49" i="3" s="1"/>
  <c r="R624" i="1"/>
  <c r="AQ190" i="1"/>
  <c r="AQ986" i="1" s="1"/>
  <c r="R163" i="1"/>
  <c r="J20" i="3" s="1"/>
  <c r="AG20" i="3" s="1"/>
  <c r="R14" i="1"/>
  <c r="AQ188" i="1"/>
  <c r="R168" i="1"/>
  <c r="R171" i="1" s="1"/>
  <c r="K20" i="3" s="1"/>
  <c r="R517" i="1"/>
  <c r="AQ189" i="1"/>
  <c r="R596" i="1"/>
  <c r="R800" i="1"/>
  <c r="AE517" i="1"/>
  <c r="AS647" i="1"/>
  <c r="AB51" i="3" s="1"/>
  <c r="AC800" i="1"/>
  <c r="AE510" i="1"/>
  <c r="AS190" i="1"/>
  <c r="AE624" i="1"/>
  <c r="AS643" i="1"/>
  <c r="AS645" i="1" s="1"/>
  <c r="AA51" i="3" s="1"/>
  <c r="AE14" i="1"/>
  <c r="AE590" i="1"/>
  <c r="AE591" i="1" s="1"/>
  <c r="AS189" i="1"/>
  <c r="AE168" i="1"/>
  <c r="AE171" i="1" s="1"/>
  <c r="K32" i="3" s="1"/>
  <c r="AE596" i="1"/>
  <c r="AE13" i="1"/>
  <c r="AE800" i="1"/>
  <c r="AE594" i="1"/>
  <c r="AE163" i="1"/>
  <c r="AE165" i="1" s="1"/>
  <c r="AS187" i="1"/>
  <c r="L188" i="1"/>
  <c r="AP643" i="1"/>
  <c r="AP645" i="1" s="1"/>
  <c r="AA46" i="3" s="1"/>
  <c r="L190" i="1"/>
  <c r="AM187" i="1"/>
  <c r="AM189" i="1"/>
  <c r="AP647" i="1"/>
  <c r="AB46" i="3" s="1"/>
  <c r="AP510" i="1"/>
  <c r="X647" i="1"/>
  <c r="AB25" i="3" s="1"/>
  <c r="AB187" i="1"/>
  <c r="AM188" i="1"/>
  <c r="AP188" i="1"/>
  <c r="AP624" i="1"/>
  <c r="L647" i="1"/>
  <c r="AB10" i="3" s="1"/>
  <c r="X189" i="1"/>
  <c r="AB189" i="1"/>
  <c r="AP187" i="1"/>
  <c r="AP590" i="1"/>
  <c r="W46" i="3" s="1"/>
  <c r="AI46" i="3" s="1"/>
  <c r="AP15" i="1"/>
  <c r="L643" i="1"/>
  <c r="X187" i="1"/>
  <c r="AB188" i="1"/>
  <c r="AP190" i="1"/>
  <c r="AP596" i="1"/>
  <c r="AP597" i="1" s="1"/>
  <c r="X46" i="3" s="1"/>
  <c r="AP13" i="1"/>
  <c r="L187" i="1"/>
  <c r="X643" i="1"/>
  <c r="AB190" i="1"/>
  <c r="AM643" i="1"/>
  <c r="AM645" i="1" s="1"/>
  <c r="AA43" i="3" s="1"/>
  <c r="AP163" i="1"/>
  <c r="AP165" i="1" s="1"/>
  <c r="AP517" i="1"/>
  <c r="X188" i="1"/>
  <c r="AB647" i="1"/>
  <c r="AB29" i="3" s="1"/>
  <c r="AM647" i="1"/>
  <c r="AB43" i="3" s="1"/>
  <c r="AP800" i="1"/>
  <c r="AP168" i="1"/>
  <c r="AP171" i="1" s="1"/>
  <c r="K46" i="3" s="1"/>
  <c r="AN15" i="1"/>
  <c r="O14" i="1"/>
  <c r="W14" i="1"/>
  <c r="AN168" i="1"/>
  <c r="AN171" i="1" s="1"/>
  <c r="K44" i="3" s="1"/>
  <c r="O163" i="1"/>
  <c r="O165" i="1" s="1"/>
  <c r="AN517" i="1"/>
  <c r="O624" i="1"/>
  <c r="AN14" i="1"/>
  <c r="S187" i="1"/>
  <c r="O647" i="1"/>
  <c r="AB15" i="3" s="1"/>
  <c r="AN624" i="1"/>
  <c r="AN13" i="1"/>
  <c r="O190" i="1"/>
  <c r="O986" i="1" s="1"/>
  <c r="O987" i="1" s="1"/>
  <c r="O644" i="1" s="1"/>
  <c r="AN510" i="1"/>
  <c r="AN163" i="1"/>
  <c r="J44" i="3" s="1"/>
  <c r="AG44" i="3" s="1"/>
  <c r="AF187" i="1"/>
  <c r="O189" i="1"/>
  <c r="AN590" i="1"/>
  <c r="AN591" i="1" s="1"/>
  <c r="AN596" i="1"/>
  <c r="AN597" i="1" s="1"/>
  <c r="X44" i="3" s="1"/>
  <c r="J188" i="1"/>
  <c r="AF647" i="1"/>
  <c r="AB33" i="3" s="1"/>
  <c r="J187" i="1"/>
  <c r="S188" i="1"/>
  <c r="Z188" i="1"/>
  <c r="J647" i="1"/>
  <c r="AB8" i="3" s="1"/>
  <c r="S643" i="1"/>
  <c r="AO189" i="1"/>
  <c r="Z187" i="1"/>
  <c r="S190" i="1"/>
  <c r="AF643" i="1"/>
  <c r="AO190" i="1"/>
  <c r="AO986" i="1" s="1"/>
  <c r="Z647" i="1"/>
  <c r="AB27" i="3" s="1"/>
  <c r="AF188" i="1"/>
  <c r="AO188" i="1"/>
  <c r="Z189" i="1"/>
  <c r="J190" i="1"/>
  <c r="AF190" i="1"/>
  <c r="AO643" i="1"/>
  <c r="AO645" i="1" s="1"/>
  <c r="AA45" i="3" s="1"/>
  <c r="Z190" i="1"/>
  <c r="J189" i="1"/>
  <c r="S647" i="1"/>
  <c r="W13" i="1"/>
  <c r="P647" i="1"/>
  <c r="AB16" i="3" s="1"/>
  <c r="L510" i="1"/>
  <c r="P643" i="1"/>
  <c r="T643" i="1"/>
  <c r="W647" i="1"/>
  <c r="AB24" i="3" s="1"/>
  <c r="P188" i="1"/>
  <c r="T189" i="1"/>
  <c r="W187" i="1"/>
  <c r="P187" i="1"/>
  <c r="P986" i="1" s="1"/>
  <c r="P987" i="1" s="1"/>
  <c r="P644" i="1" s="1"/>
  <c r="W189" i="1"/>
  <c r="W188" i="1"/>
  <c r="Q190" i="1"/>
  <c r="P189" i="1"/>
  <c r="W190" i="1"/>
  <c r="AU190" i="1"/>
  <c r="AG188" i="1"/>
  <c r="L590" i="1"/>
  <c r="L591" i="1" s="1"/>
  <c r="AU188" i="1"/>
  <c r="T190" i="1"/>
  <c r="AU189" i="1"/>
  <c r="AF510" i="1"/>
  <c r="AU187" i="1"/>
  <c r="Q189" i="1"/>
  <c r="Q187" i="1"/>
  <c r="T187" i="1"/>
  <c r="Q188" i="1"/>
  <c r="T188" i="1"/>
  <c r="AU643" i="1"/>
  <c r="AU645" i="1" s="1"/>
  <c r="AA53" i="3" s="1"/>
  <c r="Q643" i="1"/>
  <c r="AJ60" i="3"/>
  <c r="V643" i="1"/>
  <c r="V187" i="1"/>
  <c r="V190" i="1"/>
  <c r="V647" i="1"/>
  <c r="AB23" i="3" s="1"/>
  <c r="V189" i="1"/>
  <c r="AF14" i="1"/>
  <c r="T163" i="1"/>
  <c r="J21" i="3" s="1"/>
  <c r="AG21" i="3" s="1"/>
  <c r="AF168" i="1"/>
  <c r="AF171" i="1" s="1"/>
  <c r="K33" i="3" s="1"/>
  <c r="AF594" i="1"/>
  <c r="AF13" i="1"/>
  <c r="H647" i="1"/>
  <c r="AB6" i="3" s="1"/>
  <c r="AF596" i="1"/>
  <c r="H643" i="1"/>
  <c r="AF624" i="1"/>
  <c r="F941" i="1"/>
  <c r="AX941" i="1" s="1"/>
  <c r="AF15" i="1"/>
  <c r="AA188" i="1"/>
  <c r="T13" i="1"/>
  <c r="AF517" i="1"/>
  <c r="AF800" i="1"/>
  <c r="AC163" i="1"/>
  <c r="AC165" i="1" s="1"/>
  <c r="AA643" i="1"/>
  <c r="T14" i="1"/>
  <c r="AF590" i="1"/>
  <c r="W33" i="3" s="1"/>
  <c r="AI33" i="3" s="1"/>
  <c r="W510" i="1"/>
  <c r="W596" i="1"/>
  <c r="M647" i="1"/>
  <c r="AB13" i="3" s="1"/>
  <c r="L13" i="1"/>
  <c r="L14" i="1"/>
  <c r="W624" i="1"/>
  <c r="M190" i="1"/>
  <c r="AK187" i="1"/>
  <c r="AI188" i="1"/>
  <c r="L594" i="1"/>
  <c r="W168" i="1"/>
  <c r="W171" i="1" s="1"/>
  <c r="K24" i="3" s="1"/>
  <c r="M188" i="1"/>
  <c r="AK189" i="1"/>
  <c r="AI187" i="1"/>
  <c r="L15" i="1"/>
  <c r="W15" i="1"/>
  <c r="M643" i="1"/>
  <c r="AK188" i="1"/>
  <c r="AI190" i="1"/>
  <c r="L517" i="1"/>
  <c r="W800" i="1"/>
  <c r="AK643" i="1"/>
  <c r="AK645" i="1" s="1"/>
  <c r="AA39" i="3" s="1"/>
  <c r="AI189" i="1"/>
  <c r="L168" i="1"/>
  <c r="L171" i="1" s="1"/>
  <c r="K10" i="3" s="1"/>
  <c r="W590" i="1"/>
  <c r="W24" i="3" s="1"/>
  <c r="AI24" i="3" s="1"/>
  <c r="W517" i="1"/>
  <c r="AK190" i="1"/>
  <c r="L163" i="1"/>
  <c r="J10" i="3" s="1"/>
  <c r="AG10" i="3" s="1"/>
  <c r="L596" i="1"/>
  <c r="W163" i="1"/>
  <c r="W165" i="1" s="1"/>
  <c r="L800" i="1"/>
  <c r="H188" i="1"/>
  <c r="T15" i="1"/>
  <c r="T596" i="1"/>
  <c r="AC643" i="1"/>
  <c r="AC168" i="1"/>
  <c r="AC171" i="1" s="1"/>
  <c r="K30" i="3" s="1"/>
  <c r="H187" i="1"/>
  <c r="T517" i="1"/>
  <c r="T590" i="1"/>
  <c r="W21" i="3" s="1"/>
  <c r="AI21" i="3" s="1"/>
  <c r="AC187" i="1"/>
  <c r="AC986" i="1" s="1"/>
  <c r="AC987" i="1" s="1"/>
  <c r="AC644" i="1" s="1"/>
  <c r="AC594" i="1"/>
  <c r="AC590" i="1"/>
  <c r="AC591" i="1" s="1"/>
  <c r="AC624" i="1"/>
  <c r="AA189" i="1"/>
  <c r="H189" i="1"/>
  <c r="T800" i="1"/>
  <c r="T168" i="1"/>
  <c r="T171" i="1" s="1"/>
  <c r="K21" i="3" s="1"/>
  <c r="AC647" i="1"/>
  <c r="AB30" i="3" s="1"/>
  <c r="AC517" i="1"/>
  <c r="T510" i="1"/>
  <c r="AC189" i="1"/>
  <c r="AC14" i="1"/>
  <c r="AA190" i="1"/>
  <c r="T624" i="1"/>
  <c r="AC188" i="1"/>
  <c r="AC15" i="1"/>
  <c r="AC13" i="1"/>
  <c r="AA647" i="1"/>
  <c r="AB28" i="3" s="1"/>
  <c r="AC510" i="1"/>
  <c r="AD597" i="1"/>
  <c r="X31" i="3" s="1"/>
  <c r="M517" i="1"/>
  <c r="M13" i="1"/>
  <c r="M15" i="1"/>
  <c r="M594" i="1"/>
  <c r="M590" i="1"/>
  <c r="M800" i="1"/>
  <c r="M624" i="1"/>
  <c r="M168" i="1"/>
  <c r="M171" i="1" s="1"/>
  <c r="K13" i="3" s="1"/>
  <c r="M163" i="1"/>
  <c r="M14" i="1"/>
  <c r="M510" i="1"/>
  <c r="M596" i="1"/>
  <c r="T37" i="3"/>
  <c r="T38" i="3"/>
  <c r="T19" i="3"/>
  <c r="T7" i="3"/>
  <c r="T30" i="3"/>
  <c r="T27" i="3"/>
  <c r="T50" i="3"/>
  <c r="F953" i="1"/>
  <c r="G954" i="1" s="1"/>
  <c r="AL800" i="1"/>
  <c r="AL517" i="1"/>
  <c r="AL15" i="1"/>
  <c r="AL14" i="1"/>
  <c r="AL590" i="1"/>
  <c r="AL163" i="1"/>
  <c r="AL624" i="1"/>
  <c r="AL510" i="1"/>
  <c r="AL594" i="1"/>
  <c r="AL596" i="1"/>
  <c r="AL168" i="1"/>
  <c r="AL171" i="1" s="1"/>
  <c r="K40" i="3" s="1"/>
  <c r="AL13" i="1"/>
  <c r="AV590" i="1"/>
  <c r="AV13" i="1"/>
  <c r="AV517" i="1"/>
  <c r="AV168" i="1"/>
  <c r="AV171" i="1" s="1"/>
  <c r="K55" i="3" s="1"/>
  <c r="AV14" i="1"/>
  <c r="AV594" i="1"/>
  <c r="AV596" i="1"/>
  <c r="AV510" i="1"/>
  <c r="AV624" i="1"/>
  <c r="AV163" i="1"/>
  <c r="AV15" i="1"/>
  <c r="AV800" i="1"/>
  <c r="T9" i="3"/>
  <c r="AJ510" i="1"/>
  <c r="AJ15" i="1"/>
  <c r="AJ163" i="1"/>
  <c r="AJ14" i="1"/>
  <c r="AJ596" i="1"/>
  <c r="AJ800" i="1"/>
  <c r="AJ590" i="1"/>
  <c r="AJ624" i="1"/>
  <c r="AJ168" i="1"/>
  <c r="AJ171" i="1" s="1"/>
  <c r="K38" i="3" s="1"/>
  <c r="AJ13" i="1"/>
  <c r="AJ517" i="1"/>
  <c r="AJ594" i="1"/>
  <c r="AI590" i="1"/>
  <c r="AI510" i="1"/>
  <c r="AI517" i="1"/>
  <c r="AI168" i="1"/>
  <c r="AI171" i="1" s="1"/>
  <c r="K37" i="3" s="1"/>
  <c r="AI163" i="1"/>
  <c r="AI14" i="1"/>
  <c r="AI624" i="1"/>
  <c r="AI596" i="1"/>
  <c r="AI15" i="1"/>
  <c r="AI594" i="1"/>
  <c r="AI13" i="1"/>
  <c r="AI800" i="1"/>
  <c r="T53" i="3"/>
  <c r="T6" i="3"/>
  <c r="T5" i="3"/>
  <c r="F955" i="1"/>
  <c r="H956" i="1" s="1"/>
  <c r="H797" i="1" s="1"/>
  <c r="AB13" i="1"/>
  <c r="AB596" i="1"/>
  <c r="AB163" i="1"/>
  <c r="AB510" i="1"/>
  <c r="AB168" i="1"/>
  <c r="AB171" i="1" s="1"/>
  <c r="K29" i="3" s="1"/>
  <c r="AB594" i="1"/>
  <c r="AB15" i="1"/>
  <c r="AB517" i="1"/>
  <c r="AB590" i="1"/>
  <c r="AB14" i="1"/>
  <c r="AB800" i="1"/>
  <c r="AB624" i="1"/>
  <c r="T25" i="3"/>
  <c r="T15" i="3"/>
  <c r="T43" i="3"/>
  <c r="H624" i="1"/>
  <c r="H15" i="1"/>
  <c r="H510" i="1"/>
  <c r="H163" i="1"/>
  <c r="H14" i="1"/>
  <c r="H800" i="1"/>
  <c r="H594" i="1"/>
  <c r="H590" i="1"/>
  <c r="H13" i="1"/>
  <c r="H517" i="1"/>
  <c r="H596" i="1"/>
  <c r="H168" i="1"/>
  <c r="H171" i="1" s="1"/>
  <c r="K6" i="3" s="1"/>
  <c r="T39" i="3"/>
  <c r="S59" i="3"/>
  <c r="S57" i="3" s="1"/>
  <c r="T44" i="3"/>
  <c r="T45" i="3"/>
  <c r="T29" i="3"/>
  <c r="T10" i="3"/>
  <c r="T40" i="3"/>
  <c r="G800" i="1"/>
  <c r="G624" i="1"/>
  <c r="G590" i="1"/>
  <c r="G14" i="1"/>
  <c r="G163" i="1"/>
  <c r="G15" i="1"/>
  <c r="F943" i="1"/>
  <c r="AX943" i="1" s="1"/>
  <c r="G168" i="1"/>
  <c r="G13" i="1"/>
  <c r="G594" i="1"/>
  <c r="G596" i="1"/>
  <c r="G517" i="1"/>
  <c r="G510" i="1"/>
  <c r="AO15" i="1"/>
  <c r="AO517" i="1"/>
  <c r="AO624" i="1"/>
  <c r="AO14" i="1"/>
  <c r="AO13" i="1"/>
  <c r="AO590" i="1"/>
  <c r="AO800" i="1"/>
  <c r="AO594" i="1"/>
  <c r="AO168" i="1"/>
  <c r="AO171" i="1" s="1"/>
  <c r="K45" i="3" s="1"/>
  <c r="AO510" i="1"/>
  <c r="AO596" i="1"/>
  <c r="AO163" i="1"/>
  <c r="T46" i="3"/>
  <c r="Y517" i="1"/>
  <c r="Y624" i="1"/>
  <c r="Y590" i="1"/>
  <c r="Y14" i="1"/>
  <c r="Y163" i="1"/>
  <c r="Y800" i="1"/>
  <c r="Y15" i="1"/>
  <c r="Y510" i="1"/>
  <c r="Y13" i="1"/>
  <c r="Y594" i="1"/>
  <c r="Y168" i="1"/>
  <c r="Y171" i="1" s="1"/>
  <c r="K26" i="3" s="1"/>
  <c r="Y596" i="1"/>
  <c r="T51" i="3"/>
  <c r="T23" i="3"/>
  <c r="U13" i="1"/>
  <c r="U517" i="1"/>
  <c r="U590" i="1"/>
  <c r="U800" i="1"/>
  <c r="U510" i="1"/>
  <c r="U15" i="1"/>
  <c r="U596" i="1"/>
  <c r="U594" i="1"/>
  <c r="U14" i="1"/>
  <c r="U163" i="1"/>
  <c r="U624" i="1"/>
  <c r="U168" i="1"/>
  <c r="U171" i="1" s="1"/>
  <c r="K22" i="3" s="1"/>
  <c r="V624" i="1"/>
  <c r="V14" i="1"/>
  <c r="V15" i="1"/>
  <c r="V590" i="1"/>
  <c r="V13" i="1"/>
  <c r="V163" i="1"/>
  <c r="V510" i="1"/>
  <c r="V800" i="1"/>
  <c r="V596" i="1"/>
  <c r="V594" i="1"/>
  <c r="V517" i="1"/>
  <c r="V168" i="1"/>
  <c r="V171" i="1" s="1"/>
  <c r="K23" i="3" s="1"/>
  <c r="K517" i="1"/>
  <c r="K14" i="1"/>
  <c r="K590" i="1"/>
  <c r="K163" i="1"/>
  <c r="K800" i="1"/>
  <c r="K15" i="1"/>
  <c r="K13" i="1"/>
  <c r="K594" i="1"/>
  <c r="K168" i="1"/>
  <c r="K171" i="1" s="1"/>
  <c r="K9" i="3" s="1"/>
  <c r="K596" i="1"/>
  <c r="K510" i="1"/>
  <c r="K624" i="1"/>
  <c r="T55" i="3"/>
  <c r="T31" i="3"/>
  <c r="W31" i="3"/>
  <c r="AI31" i="3" s="1"/>
  <c r="AD591" i="1"/>
  <c r="J31" i="3"/>
  <c r="AG31" i="3" s="1"/>
  <c r="AD165" i="1"/>
  <c r="AD174" i="1" s="1"/>
  <c r="T49" i="3"/>
  <c r="T14" i="3"/>
  <c r="T52" i="3"/>
  <c r="N14" i="1"/>
  <c r="N168" i="1"/>
  <c r="N171" i="1" s="1"/>
  <c r="K14" i="3" s="1"/>
  <c r="N624" i="1"/>
  <c r="N163" i="1"/>
  <c r="N590" i="1"/>
  <c r="N510" i="1"/>
  <c r="N596" i="1"/>
  <c r="N517" i="1"/>
  <c r="N15" i="1"/>
  <c r="N13" i="1"/>
  <c r="N800" i="1"/>
  <c r="N594" i="1"/>
  <c r="AK163" i="1"/>
  <c r="AK624" i="1"/>
  <c r="AK594" i="1"/>
  <c r="AK14" i="1"/>
  <c r="AK15" i="1"/>
  <c r="AK590" i="1"/>
  <c r="AK510" i="1"/>
  <c r="AK800" i="1"/>
  <c r="AK13" i="1"/>
  <c r="AK596" i="1"/>
  <c r="AK517" i="1"/>
  <c r="AK168" i="1"/>
  <c r="AK171" i="1" s="1"/>
  <c r="K39" i="3" s="1"/>
  <c r="AH163" i="1"/>
  <c r="AH165" i="1" s="1"/>
  <c r="AH13" i="1"/>
  <c r="AH15" i="1"/>
  <c r="AH596" i="1"/>
  <c r="AH594" i="1"/>
  <c r="AH168" i="1"/>
  <c r="AH510" i="1"/>
  <c r="AH517" i="1"/>
  <c r="AH800" i="1"/>
  <c r="AH14" i="1"/>
  <c r="AH590" i="1"/>
  <c r="AH591" i="1" s="1"/>
  <c r="AH624" i="1"/>
  <c r="T8" i="3"/>
  <c r="T28" i="3"/>
  <c r="Z13" i="1"/>
  <c r="Z596" i="1"/>
  <c r="Z163" i="1"/>
  <c r="Z594" i="1"/>
  <c r="Z590" i="1"/>
  <c r="Z624" i="1"/>
  <c r="Z800" i="1"/>
  <c r="Z14" i="1"/>
  <c r="Z510" i="1"/>
  <c r="Z168" i="1"/>
  <c r="Z171" i="1" s="1"/>
  <c r="K27" i="3" s="1"/>
  <c r="Z517" i="1"/>
  <c r="Z15" i="1"/>
  <c r="X168" i="1"/>
  <c r="X171" i="1" s="1"/>
  <c r="K25" i="3" s="1"/>
  <c r="X163" i="1"/>
  <c r="X596" i="1"/>
  <c r="X590" i="1"/>
  <c r="X594" i="1"/>
  <c r="X517" i="1"/>
  <c r="X510" i="1"/>
  <c r="X800" i="1"/>
  <c r="X624" i="1"/>
  <c r="X14" i="1"/>
  <c r="X15" i="1"/>
  <c r="X13" i="1"/>
  <c r="P163" i="1"/>
  <c r="P624" i="1"/>
  <c r="P14" i="1"/>
  <c r="P13" i="1"/>
  <c r="P517" i="1"/>
  <c r="P510" i="1"/>
  <c r="P590" i="1"/>
  <c r="P596" i="1"/>
  <c r="P800" i="1"/>
  <c r="P15" i="1"/>
  <c r="P168" i="1"/>
  <c r="P171" i="1" s="1"/>
  <c r="K16" i="3" s="1"/>
  <c r="P594" i="1"/>
  <c r="T33" i="3"/>
  <c r="S14" i="1"/>
  <c r="S624" i="1"/>
  <c r="S168" i="1"/>
  <c r="S171" i="1" s="1"/>
  <c r="S594" i="1"/>
  <c r="S596" i="1"/>
  <c r="S590" i="1"/>
  <c r="S591" i="1" s="1"/>
  <c r="S13" i="1"/>
  <c r="S800" i="1"/>
  <c r="S15" i="1"/>
  <c r="S517" i="1"/>
  <c r="S163" i="1"/>
  <c r="S165" i="1" s="1"/>
  <c r="S510" i="1"/>
  <c r="AA163" i="1"/>
  <c r="AA594" i="1"/>
  <c r="AA596" i="1"/>
  <c r="AA624" i="1"/>
  <c r="AA13" i="1"/>
  <c r="AA800" i="1"/>
  <c r="AA14" i="1"/>
  <c r="AA168" i="1"/>
  <c r="AA171" i="1" s="1"/>
  <c r="K28" i="3" s="1"/>
  <c r="AA15" i="1"/>
  <c r="AA590" i="1"/>
  <c r="AA510" i="1"/>
  <c r="AA517" i="1"/>
  <c r="AF165" i="1"/>
  <c r="J33" i="3"/>
  <c r="AG33" i="3" s="1"/>
  <c r="J594" i="1"/>
  <c r="J624" i="1"/>
  <c r="J163" i="1"/>
  <c r="J510" i="1"/>
  <c r="J517" i="1"/>
  <c r="J590" i="1"/>
  <c r="J14" i="1"/>
  <c r="J13" i="1"/>
  <c r="J15" i="1"/>
  <c r="J596" i="1"/>
  <c r="J168" i="1"/>
  <c r="J171" i="1" s="1"/>
  <c r="K8" i="3" s="1"/>
  <c r="J800" i="1"/>
  <c r="Q13" i="1"/>
  <c r="Q163" i="1"/>
  <c r="Q15" i="1"/>
  <c r="Q624" i="1"/>
  <c r="Q517" i="1"/>
  <c r="Q590" i="1"/>
  <c r="Q596" i="1"/>
  <c r="Q510" i="1"/>
  <c r="Q594" i="1"/>
  <c r="Q14" i="1"/>
  <c r="Q168" i="1"/>
  <c r="Q171" i="1" s="1"/>
  <c r="K19" i="3" s="1"/>
  <c r="Q800" i="1"/>
  <c r="T26" i="3"/>
  <c r="AG624" i="1"/>
  <c r="AG590" i="1"/>
  <c r="AG163" i="1"/>
  <c r="AG15" i="1"/>
  <c r="AG168" i="1"/>
  <c r="AG171" i="1" s="1"/>
  <c r="K34" i="3" s="1"/>
  <c r="AG517" i="1"/>
  <c r="AG510" i="1"/>
  <c r="AG594" i="1"/>
  <c r="AG596" i="1"/>
  <c r="AG800" i="1"/>
  <c r="AG13" i="1"/>
  <c r="AG14" i="1"/>
  <c r="U191" i="1"/>
  <c r="M22" i="3" s="1"/>
  <c r="U986" i="1"/>
  <c r="U987" i="1" s="1"/>
  <c r="U644" i="1" s="1"/>
  <c r="U645" i="1" s="1"/>
  <c r="AA22" i="3" s="1"/>
  <c r="T34" i="3"/>
  <c r="T22" i="3"/>
  <c r="AS13" i="1"/>
  <c r="AS163" i="1"/>
  <c r="AS590" i="1"/>
  <c r="AS624" i="1"/>
  <c r="AS800" i="1"/>
  <c r="AS517" i="1"/>
  <c r="AS168" i="1"/>
  <c r="AS171" i="1" s="1"/>
  <c r="K51" i="3" s="1"/>
  <c r="AS14" i="1"/>
  <c r="AS510" i="1"/>
  <c r="AS594" i="1"/>
  <c r="AS15" i="1"/>
  <c r="AS596" i="1"/>
  <c r="AU590" i="1"/>
  <c r="AU13" i="1"/>
  <c r="AU800" i="1"/>
  <c r="AU624" i="1"/>
  <c r="AU14" i="1"/>
  <c r="AU517" i="1"/>
  <c r="AU163" i="1"/>
  <c r="AU594" i="1"/>
  <c r="AU596" i="1"/>
  <c r="AU168" i="1"/>
  <c r="AU171" i="1" s="1"/>
  <c r="K53" i="3" s="1"/>
  <c r="AU15" i="1"/>
  <c r="AU510" i="1"/>
  <c r="T13" i="3"/>
  <c r="T16" i="3"/>
  <c r="C891" i="1"/>
  <c r="T21" i="3"/>
  <c r="AD938" i="1"/>
  <c r="F31" i="3"/>
  <c r="AF31" i="3" s="1"/>
  <c r="AD112" i="1"/>
  <c r="AD944" i="1"/>
  <c r="F125" i="2" l="1"/>
  <c r="K124" i="2"/>
  <c r="J124" i="2"/>
  <c r="T597" i="1"/>
  <c r="X21" i="3" s="1"/>
  <c r="AM165" i="1"/>
  <c r="AM174" i="1" s="1"/>
  <c r="AC597" i="1"/>
  <c r="X30" i="3" s="1"/>
  <c r="AQ597" i="1"/>
  <c r="X49" i="3" s="1"/>
  <c r="W597" i="1"/>
  <c r="X24" i="3" s="1"/>
  <c r="AX243" i="1"/>
  <c r="I591" i="1"/>
  <c r="F52" i="3"/>
  <c r="AF52" i="3" s="1"/>
  <c r="AT112" i="1"/>
  <c r="W44" i="3"/>
  <c r="AI44" i="3" s="1"/>
  <c r="AR165" i="1"/>
  <c r="AR174" i="1" s="1"/>
  <c r="R986" i="1"/>
  <c r="R987" i="1" s="1"/>
  <c r="R644" i="1" s="1"/>
  <c r="R645" i="1" s="1"/>
  <c r="AA20" i="3" s="1"/>
  <c r="F50" i="3"/>
  <c r="AF50" i="3" s="1"/>
  <c r="N645" i="1"/>
  <c r="AA14" i="3" s="1"/>
  <c r="AT938" i="1"/>
  <c r="AT944" i="1"/>
  <c r="AT948" i="1" s="1"/>
  <c r="J32" i="3"/>
  <c r="AG32" i="3" s="1"/>
  <c r="J49" i="3"/>
  <c r="AG49" i="3" s="1"/>
  <c r="AR112" i="1"/>
  <c r="AR938" i="1"/>
  <c r="O591" i="1"/>
  <c r="R191" i="1"/>
  <c r="M20" i="3" s="1"/>
  <c r="AT165" i="1"/>
  <c r="AT174" i="1" s="1"/>
  <c r="AQ174" i="1"/>
  <c r="AR944" i="1"/>
  <c r="AR948" i="1" s="1"/>
  <c r="AN191" i="1"/>
  <c r="M44" i="3" s="1"/>
  <c r="W43" i="3"/>
  <c r="AI43" i="3" s="1"/>
  <c r="AN986" i="1"/>
  <c r="I165" i="1"/>
  <c r="I174" i="1" s="1"/>
  <c r="AR597" i="1"/>
  <c r="X50" i="3" s="1"/>
  <c r="N191" i="1"/>
  <c r="M14" i="3" s="1"/>
  <c r="AQ938" i="1"/>
  <c r="AQ944" i="1"/>
  <c r="AQ948" i="1" s="1"/>
  <c r="AE191" i="1"/>
  <c r="M32" i="3" s="1"/>
  <c r="O174" i="1"/>
  <c r="AQ591" i="1"/>
  <c r="AQ599" i="1" s="1"/>
  <c r="W50" i="3"/>
  <c r="AI50" i="3" s="1"/>
  <c r="O597" i="1"/>
  <c r="X15" i="3" s="1"/>
  <c r="AP591" i="1"/>
  <c r="AP599" i="1" s="1"/>
  <c r="R944" i="1"/>
  <c r="R948" i="1" s="1"/>
  <c r="I986" i="1"/>
  <c r="I987" i="1" s="1"/>
  <c r="I644" i="1" s="1"/>
  <c r="I645" i="1" s="1"/>
  <c r="AA7" i="3" s="1"/>
  <c r="AQ112" i="1"/>
  <c r="R112" i="1"/>
  <c r="R938" i="1"/>
  <c r="F20" i="3"/>
  <c r="AF20" i="3" s="1"/>
  <c r="F49" i="3"/>
  <c r="AF49" i="3" s="1"/>
  <c r="AT597" i="1"/>
  <c r="X52" i="3" s="1"/>
  <c r="AR986" i="1"/>
  <c r="Y191" i="1"/>
  <c r="M26" i="3" s="1"/>
  <c r="G191" i="1"/>
  <c r="M5" i="3" s="1"/>
  <c r="AM112" i="1"/>
  <c r="AN165" i="1"/>
  <c r="AN174" i="1" s="1"/>
  <c r="Y986" i="1"/>
  <c r="Y987" i="1" s="1"/>
  <c r="Y644" i="1" s="1"/>
  <c r="Y645" i="1" s="1"/>
  <c r="AA26" i="3" s="1"/>
  <c r="W52" i="3"/>
  <c r="AI52" i="3" s="1"/>
  <c r="J24" i="3"/>
  <c r="AG24" i="3" s="1"/>
  <c r="AM944" i="1"/>
  <c r="AM948" i="1" s="1"/>
  <c r="O112" i="1"/>
  <c r="AM938" i="1"/>
  <c r="F43" i="3"/>
  <c r="AF43" i="3" s="1"/>
  <c r="I191" i="1"/>
  <c r="M7" i="3" s="1"/>
  <c r="AT986" i="1"/>
  <c r="J46" i="3"/>
  <c r="AG46" i="3" s="1"/>
  <c r="AE986" i="1"/>
  <c r="AE987" i="1" s="1"/>
  <c r="AE644" i="1" s="1"/>
  <c r="AE645" i="1" s="1"/>
  <c r="AA32" i="3" s="1"/>
  <c r="AR191" i="1"/>
  <c r="M50" i="3" s="1"/>
  <c r="AV986" i="1"/>
  <c r="AE174" i="1"/>
  <c r="K191" i="1"/>
  <c r="M9" i="3" s="1"/>
  <c r="AL986" i="1"/>
  <c r="AH191" i="1"/>
  <c r="AT191" i="1"/>
  <c r="M52" i="3" s="1"/>
  <c r="AH986" i="1"/>
  <c r="K645" i="1"/>
  <c r="AA9" i="3" s="1"/>
  <c r="O645" i="1"/>
  <c r="AA15" i="3" s="1"/>
  <c r="AG986" i="1"/>
  <c r="AG987" i="1" s="1"/>
  <c r="AG644" i="1" s="1"/>
  <c r="AG645" i="1" s="1"/>
  <c r="AA34" i="3" s="1"/>
  <c r="AJ191" i="1"/>
  <c r="M38" i="3" s="1"/>
  <c r="AL191" i="1"/>
  <c r="M40" i="3" s="1"/>
  <c r="AG191" i="1"/>
  <c r="M34" i="3" s="1"/>
  <c r="R165" i="1"/>
  <c r="R174" i="1" s="1"/>
  <c r="W32" i="3"/>
  <c r="AI32" i="3" s="1"/>
  <c r="AM597" i="1"/>
  <c r="X43" i="3" s="1"/>
  <c r="F7" i="3"/>
  <c r="AF7" i="3" s="1"/>
  <c r="I597" i="1"/>
  <c r="X7" i="3" s="1"/>
  <c r="M986" i="1"/>
  <c r="M987" i="1" s="1"/>
  <c r="M644" i="1" s="1"/>
  <c r="M645" i="1" s="1"/>
  <c r="AA13" i="3" s="1"/>
  <c r="F32" i="3"/>
  <c r="AF32" i="3" s="1"/>
  <c r="AM191" i="1"/>
  <c r="M43" i="3" s="1"/>
  <c r="AE112" i="1"/>
  <c r="AS191" i="1"/>
  <c r="M51" i="3" s="1"/>
  <c r="AQ191" i="1"/>
  <c r="M49" i="3" s="1"/>
  <c r="AV191" i="1"/>
  <c r="M55" i="3" s="1"/>
  <c r="AD191" i="1"/>
  <c r="M31" i="3" s="1"/>
  <c r="AM986" i="1"/>
  <c r="AS986" i="1"/>
  <c r="AE944" i="1"/>
  <c r="AE948" i="1" s="1"/>
  <c r="AB191" i="1"/>
  <c r="M29" i="3" s="1"/>
  <c r="L986" i="1"/>
  <c r="L987" i="1" s="1"/>
  <c r="L644" i="1" s="1"/>
  <c r="L645" i="1" s="1"/>
  <c r="AA10" i="3" s="1"/>
  <c r="AE597" i="1"/>
  <c r="X32" i="3" s="1"/>
  <c r="R597" i="1"/>
  <c r="X20" i="3" s="1"/>
  <c r="AE938" i="1"/>
  <c r="AD986" i="1"/>
  <c r="AD987" i="1" s="1"/>
  <c r="AD644" i="1" s="1"/>
  <c r="AD645" i="1" s="1"/>
  <c r="AA31" i="3" s="1"/>
  <c r="R591" i="1"/>
  <c r="I112" i="1"/>
  <c r="I944" i="1"/>
  <c r="I948" i="1" s="1"/>
  <c r="T165" i="1"/>
  <c r="T174" i="1" s="1"/>
  <c r="AP174" i="1"/>
  <c r="I938" i="1"/>
  <c r="L191" i="1"/>
  <c r="M10" i="3" s="1"/>
  <c r="AF986" i="1"/>
  <c r="AF987" i="1" s="1"/>
  <c r="AF644" i="1" s="1"/>
  <c r="AF645" i="1" s="1"/>
  <c r="AA33" i="3" s="1"/>
  <c r="AB986" i="1"/>
  <c r="AB987" i="1" s="1"/>
  <c r="AB644" i="1" s="1"/>
  <c r="AB645" i="1" s="1"/>
  <c r="AA29" i="3" s="1"/>
  <c r="Z986" i="1"/>
  <c r="Z987" i="1" s="1"/>
  <c r="Z644" i="1" s="1"/>
  <c r="Z645" i="1" s="1"/>
  <c r="AA27" i="3" s="1"/>
  <c r="J30" i="3"/>
  <c r="AG30" i="3" s="1"/>
  <c r="AP938" i="1"/>
  <c r="S986" i="1"/>
  <c r="S987" i="1" s="1"/>
  <c r="S644" i="1" s="1"/>
  <c r="S645" i="1" s="1"/>
  <c r="AP191" i="1"/>
  <c r="M46" i="3" s="1"/>
  <c r="W944" i="1"/>
  <c r="W948" i="1" s="1"/>
  <c r="AP112" i="1"/>
  <c r="F15" i="3"/>
  <c r="AF15" i="3" s="1"/>
  <c r="AP986" i="1"/>
  <c r="AP944" i="1"/>
  <c r="AP948" i="1" s="1"/>
  <c r="O938" i="1"/>
  <c r="F46" i="3"/>
  <c r="AF46" i="3" s="1"/>
  <c r="O944" i="1"/>
  <c r="O948" i="1" s="1"/>
  <c r="AN938" i="1"/>
  <c r="X191" i="1"/>
  <c r="M25" i="3" s="1"/>
  <c r="X986" i="1"/>
  <c r="X987" i="1" s="1"/>
  <c r="X644" i="1" s="1"/>
  <c r="X645" i="1" s="1"/>
  <c r="AA25" i="3" s="1"/>
  <c r="AN112" i="1"/>
  <c r="AN944" i="1"/>
  <c r="AN948" i="1" s="1"/>
  <c r="F44" i="3"/>
  <c r="AF44" i="3" s="1"/>
  <c r="O191" i="1"/>
  <c r="M15" i="3" s="1"/>
  <c r="S191" i="1"/>
  <c r="AF191" i="1"/>
  <c r="M33" i="3" s="1"/>
  <c r="J15" i="3"/>
  <c r="AG15" i="3" s="1"/>
  <c r="AN599" i="1"/>
  <c r="P645" i="1"/>
  <c r="AA16" i="3" s="1"/>
  <c r="J191" i="1"/>
  <c r="M8" i="3" s="1"/>
  <c r="F10" i="3"/>
  <c r="AF10" i="3" s="1"/>
  <c r="Q954" i="1"/>
  <c r="Q527" i="1" s="1"/>
  <c r="Z191" i="1"/>
  <c r="M27" i="3" s="1"/>
  <c r="AO191" i="1"/>
  <c r="M45" i="3" s="1"/>
  <c r="J986" i="1"/>
  <c r="J987" i="1" s="1"/>
  <c r="J644" i="1" s="1"/>
  <c r="J645" i="1" s="1"/>
  <c r="AA8" i="3" s="1"/>
  <c r="P956" i="1"/>
  <c r="P797" i="1" s="1"/>
  <c r="W10" i="3"/>
  <c r="AI10" i="3" s="1"/>
  <c r="W986" i="1"/>
  <c r="W987" i="1" s="1"/>
  <c r="W644" i="1" s="1"/>
  <c r="W645" i="1" s="1"/>
  <c r="AA24" i="3" s="1"/>
  <c r="I954" i="1"/>
  <c r="I819" i="1" s="1"/>
  <c r="AK954" i="1"/>
  <c r="AK608" i="1" s="1"/>
  <c r="AC938" i="1"/>
  <c r="Q191" i="1"/>
  <c r="M19" i="3" s="1"/>
  <c r="W591" i="1"/>
  <c r="L597" i="1"/>
  <c r="X10" i="3" s="1"/>
  <c r="AI986" i="1"/>
  <c r="T191" i="1"/>
  <c r="M21" i="3" s="1"/>
  <c r="W191" i="1"/>
  <c r="M24" i="3" s="1"/>
  <c r="V191" i="1"/>
  <c r="M23" i="3" s="1"/>
  <c r="V986" i="1"/>
  <c r="V987" i="1" s="1"/>
  <c r="V644" i="1" s="1"/>
  <c r="V645" i="1" s="1"/>
  <c r="AA23" i="3" s="1"/>
  <c r="T986" i="1"/>
  <c r="T987" i="1" s="1"/>
  <c r="T644" i="1" s="1"/>
  <c r="T645" i="1" s="1"/>
  <c r="AA21" i="3" s="1"/>
  <c r="AX647" i="1"/>
  <c r="W174" i="1"/>
  <c r="AB57" i="3"/>
  <c r="AB61" i="3" s="1"/>
  <c r="W30" i="3"/>
  <c r="AI30" i="3" s="1"/>
  <c r="AF597" i="1"/>
  <c r="X33" i="3" s="1"/>
  <c r="Q986" i="1"/>
  <c r="Q987" i="1" s="1"/>
  <c r="Q644" i="1" s="1"/>
  <c r="Q645" i="1" s="1"/>
  <c r="AA19" i="3" s="1"/>
  <c r="AI191" i="1"/>
  <c r="M37" i="3" s="1"/>
  <c r="P191" i="1"/>
  <c r="M16" i="3" s="1"/>
  <c r="AF944" i="1"/>
  <c r="AF948" i="1" s="1"/>
  <c r="AU191" i="1"/>
  <c r="M53" i="3" s="1"/>
  <c r="AK986" i="1"/>
  <c r="AG956" i="1"/>
  <c r="AG797" i="1" s="1"/>
  <c r="Y956" i="1"/>
  <c r="Y797" i="1" s="1"/>
  <c r="M956" i="1"/>
  <c r="M797" i="1" s="1"/>
  <c r="AU986" i="1"/>
  <c r="AQ956" i="1"/>
  <c r="AQ797" i="1" s="1"/>
  <c r="AA956" i="1"/>
  <c r="AA797" i="1" s="1"/>
  <c r="X956" i="1"/>
  <c r="X797" i="1" s="1"/>
  <c r="AF956" i="1"/>
  <c r="AF797" i="1" s="1"/>
  <c r="AF591" i="1"/>
  <c r="AF174" i="1"/>
  <c r="T956" i="1"/>
  <c r="T797" i="1" s="1"/>
  <c r="U956" i="1"/>
  <c r="U797" i="1" s="1"/>
  <c r="T112" i="1"/>
  <c r="AX643" i="1"/>
  <c r="F30" i="3"/>
  <c r="AF30" i="3" s="1"/>
  <c r="T954" i="1"/>
  <c r="T242" i="1" s="1"/>
  <c r="T251" i="1" s="1"/>
  <c r="P21" i="3" s="1"/>
  <c r="O954" i="1"/>
  <c r="O528" i="1" s="1"/>
  <c r="AJ954" i="1"/>
  <c r="AJ527" i="1" s="1"/>
  <c r="Y954" i="1"/>
  <c r="Y607" i="1" s="1"/>
  <c r="J954" i="1"/>
  <c r="J499" i="1" s="1"/>
  <c r="M954" i="1"/>
  <c r="M242" i="1" s="1"/>
  <c r="M251" i="1" s="1"/>
  <c r="P13" i="3" s="1"/>
  <c r="S954" i="1"/>
  <c r="S205" i="1" s="1"/>
  <c r="AG954" i="1"/>
  <c r="AG204" i="1" s="1"/>
  <c r="K954" i="1"/>
  <c r="K209" i="1" s="1"/>
  <c r="U954" i="1"/>
  <c r="U796" i="1" s="1"/>
  <c r="AT954" i="1"/>
  <c r="AT207" i="1" s="1"/>
  <c r="AM954" i="1"/>
  <c r="AM500" i="1" s="1"/>
  <c r="AS954" i="1"/>
  <c r="AS209" i="1" s="1"/>
  <c r="V954" i="1"/>
  <c r="V500" i="1" s="1"/>
  <c r="Z954" i="1"/>
  <c r="Z609" i="1" s="1"/>
  <c r="AD954" i="1"/>
  <c r="AD795" i="1" s="1"/>
  <c r="AL954" i="1"/>
  <c r="M191" i="1"/>
  <c r="M13" i="3" s="1"/>
  <c r="H954" i="1"/>
  <c r="H508" i="1" s="1"/>
  <c r="AV954" i="1"/>
  <c r="AV528" i="1" s="1"/>
  <c r="AA954" i="1"/>
  <c r="AA500" i="1" s="1"/>
  <c r="AF954" i="1"/>
  <c r="AF794" i="1" s="1"/>
  <c r="X954" i="1"/>
  <c r="X795" i="1" s="1"/>
  <c r="AU954" i="1"/>
  <c r="AU210" i="1" s="1"/>
  <c r="AB954" i="1"/>
  <c r="AB796" i="1" s="1"/>
  <c r="AI954" i="1"/>
  <c r="AI795" i="1" s="1"/>
  <c r="P954" i="1"/>
  <c r="P208" i="1" s="1"/>
  <c r="AH954" i="1"/>
  <c r="AH608" i="1" s="1"/>
  <c r="AN954" i="1"/>
  <c r="AN804" i="1" s="1"/>
  <c r="AO954" i="1"/>
  <c r="AO497" i="1" s="1"/>
  <c r="AQ954" i="1"/>
  <c r="AQ207" i="1" s="1"/>
  <c r="AC954" i="1"/>
  <c r="AC529" i="1" s="1"/>
  <c r="L112" i="1"/>
  <c r="AC645" i="1"/>
  <c r="AA30" i="3" s="1"/>
  <c r="T938" i="1"/>
  <c r="AF938" i="1"/>
  <c r="S174" i="1"/>
  <c r="L165" i="1"/>
  <c r="L174" i="1" s="1"/>
  <c r="AD178" i="1"/>
  <c r="AX188" i="1"/>
  <c r="L944" i="1"/>
  <c r="L948" i="1" s="1"/>
  <c r="F33" i="3"/>
  <c r="AF33" i="3" s="1"/>
  <c r="AC174" i="1"/>
  <c r="AF112" i="1"/>
  <c r="AD599" i="1"/>
  <c r="T944" i="1"/>
  <c r="T948" i="1" s="1"/>
  <c r="AC112" i="1"/>
  <c r="F21" i="3"/>
  <c r="AF21" i="3" s="1"/>
  <c r="AC944" i="1"/>
  <c r="AC948" i="1" s="1"/>
  <c r="AC599" i="1"/>
  <c r="AK191" i="1"/>
  <c r="M39" i="3" s="1"/>
  <c r="AX187" i="1"/>
  <c r="AC191" i="1"/>
  <c r="M30" i="3" s="1"/>
  <c r="W112" i="1"/>
  <c r="W938" i="1"/>
  <c r="F24" i="3"/>
  <c r="AF24" i="3" s="1"/>
  <c r="L938" i="1"/>
  <c r="AX190" i="1"/>
  <c r="J956" i="1"/>
  <c r="J797" i="1" s="1"/>
  <c r="AT956" i="1"/>
  <c r="AT797" i="1" s="1"/>
  <c r="AH956" i="1"/>
  <c r="AH797" i="1" s="1"/>
  <c r="AP956" i="1"/>
  <c r="AP797" i="1" s="1"/>
  <c r="AB956" i="1"/>
  <c r="AB797" i="1" s="1"/>
  <c r="L956" i="1"/>
  <c r="L797" i="1" s="1"/>
  <c r="N956" i="1"/>
  <c r="N797" i="1" s="1"/>
  <c r="AD956" i="1"/>
  <c r="AD797" i="1" s="1"/>
  <c r="AV956" i="1"/>
  <c r="AV797" i="1" s="1"/>
  <c r="AS956" i="1"/>
  <c r="AS797" i="1" s="1"/>
  <c r="V956" i="1"/>
  <c r="V797" i="1" s="1"/>
  <c r="AL956" i="1"/>
  <c r="AL797" i="1" s="1"/>
  <c r="S956" i="1"/>
  <c r="S797" i="1" s="1"/>
  <c r="AX189" i="1"/>
  <c r="H191" i="1"/>
  <c r="M6" i="3" s="1"/>
  <c r="P597" i="1"/>
  <c r="X16" i="3" s="1"/>
  <c r="AA986" i="1"/>
  <c r="AA987" i="1" s="1"/>
  <c r="AA644" i="1" s="1"/>
  <c r="AA645" i="1" s="1"/>
  <c r="AA28" i="3" s="1"/>
  <c r="H986" i="1"/>
  <c r="H987" i="1" s="1"/>
  <c r="H644" i="1" s="1"/>
  <c r="H645" i="1" s="1"/>
  <c r="AA6" i="3" s="1"/>
  <c r="AA191" i="1"/>
  <c r="M28" i="3" s="1"/>
  <c r="AI597" i="1"/>
  <c r="X37" i="3" s="1"/>
  <c r="V597" i="1"/>
  <c r="X23" i="3" s="1"/>
  <c r="K597" i="1"/>
  <c r="X9" i="3" s="1"/>
  <c r="Q597" i="1"/>
  <c r="X19" i="3" s="1"/>
  <c r="T591" i="1"/>
  <c r="T599" i="1" s="1"/>
  <c r="AA597" i="1"/>
  <c r="X28" i="3" s="1"/>
  <c r="AN956" i="1"/>
  <c r="AN797" i="1" s="1"/>
  <c r="AK956" i="1"/>
  <c r="AK797" i="1" s="1"/>
  <c r="U597" i="1"/>
  <c r="X22" i="3" s="1"/>
  <c r="AO956" i="1"/>
  <c r="AO797" i="1" s="1"/>
  <c r="AK597" i="1"/>
  <c r="X39" i="3" s="1"/>
  <c r="AJ597" i="1"/>
  <c r="X38" i="3" s="1"/>
  <c r="AM956" i="1"/>
  <c r="AM797" i="1" s="1"/>
  <c r="O956" i="1"/>
  <c r="O797" i="1" s="1"/>
  <c r="L954" i="1"/>
  <c r="L209" i="1" s="1"/>
  <c r="AL597" i="1"/>
  <c r="X40" i="3" s="1"/>
  <c r="J597" i="1"/>
  <c r="X8" i="3" s="1"/>
  <c r="AG597" i="1"/>
  <c r="X34" i="3" s="1"/>
  <c r="AH597" i="1"/>
  <c r="G794" i="1"/>
  <c r="G209" i="1"/>
  <c r="G795" i="1"/>
  <c r="G206" i="1"/>
  <c r="G819" i="1"/>
  <c r="G205" i="1"/>
  <c r="G208" i="1"/>
  <c r="G210" i="1"/>
  <c r="G607" i="1"/>
  <c r="G803" i="1"/>
  <c r="G820" i="1"/>
  <c r="G527" i="1"/>
  <c r="G529" i="1"/>
  <c r="G207" i="1"/>
  <c r="G796" i="1"/>
  <c r="G500" i="1"/>
  <c r="G608" i="1"/>
  <c r="G498" i="1"/>
  <c r="G497" i="1"/>
  <c r="G204" i="1"/>
  <c r="G508" i="1"/>
  <c r="G528" i="1"/>
  <c r="G804" i="1"/>
  <c r="G242" i="1"/>
  <c r="G499" i="1"/>
  <c r="G609" i="1"/>
  <c r="Q938" i="1"/>
  <c r="Q944" i="1"/>
  <c r="F19" i="3"/>
  <c r="AF19" i="3" s="1"/>
  <c r="Q112" i="1"/>
  <c r="W27" i="3"/>
  <c r="AI27" i="3" s="1"/>
  <c r="Z591" i="1"/>
  <c r="J9" i="3"/>
  <c r="AG9" i="3" s="1"/>
  <c r="K165" i="1"/>
  <c r="K174" i="1" s="1"/>
  <c r="Y597" i="1"/>
  <c r="X26" i="3" s="1"/>
  <c r="AO597" i="1"/>
  <c r="X45" i="3" s="1"/>
  <c r="G938" i="1"/>
  <c r="G944" i="1"/>
  <c r="AX13" i="1"/>
  <c r="F5" i="3"/>
  <c r="G112" i="1"/>
  <c r="AX624" i="1"/>
  <c r="G956" i="1"/>
  <c r="AJ944" i="1"/>
  <c r="AJ112" i="1"/>
  <c r="F38" i="3"/>
  <c r="AF38" i="3" s="1"/>
  <c r="AJ938" i="1"/>
  <c r="AV597" i="1"/>
  <c r="X55" i="3" s="1"/>
  <c r="W40" i="3"/>
  <c r="AI40" i="3" s="1"/>
  <c r="AL591" i="1"/>
  <c r="I956" i="1"/>
  <c r="I797" i="1" s="1"/>
  <c r="AJ956" i="1"/>
  <c r="AJ797" i="1" s="1"/>
  <c r="W53" i="3"/>
  <c r="AI53" i="3" s="1"/>
  <c r="AU591" i="1"/>
  <c r="AU597" i="1"/>
  <c r="X53" i="3" s="1"/>
  <c r="W8" i="3"/>
  <c r="AI8" i="3" s="1"/>
  <c r="J591" i="1"/>
  <c r="W16" i="3"/>
  <c r="AI16" i="3" s="1"/>
  <c r="P591" i="1"/>
  <c r="J25" i="3"/>
  <c r="AG25" i="3" s="1"/>
  <c r="X165" i="1"/>
  <c r="X174" i="1" s="1"/>
  <c r="Z597" i="1"/>
  <c r="X27" i="3" s="1"/>
  <c r="K591" i="1"/>
  <c r="W9" i="3"/>
  <c r="AI9" i="3" s="1"/>
  <c r="Y944" i="1"/>
  <c r="Y112" i="1"/>
  <c r="F26" i="3"/>
  <c r="AF26" i="3" s="1"/>
  <c r="Y938" i="1"/>
  <c r="AX800" i="1"/>
  <c r="J29" i="3"/>
  <c r="AG29" i="3" s="1"/>
  <c r="AB165" i="1"/>
  <c r="AB174" i="1" s="1"/>
  <c r="AI165" i="1"/>
  <c r="AI174" i="1" s="1"/>
  <c r="J37" i="3"/>
  <c r="AG37" i="3" s="1"/>
  <c r="AL112" i="1"/>
  <c r="F40" i="3"/>
  <c r="AF40" i="3" s="1"/>
  <c r="AL938" i="1"/>
  <c r="AL944" i="1"/>
  <c r="J53" i="3"/>
  <c r="AG53" i="3" s="1"/>
  <c r="AU165" i="1"/>
  <c r="AU174" i="1" s="1"/>
  <c r="S112" i="1"/>
  <c r="S944" i="1"/>
  <c r="S938" i="1"/>
  <c r="J27" i="3"/>
  <c r="AG27" i="3" s="1"/>
  <c r="Z165" i="1"/>
  <c r="Z174" i="1" s="1"/>
  <c r="AK938" i="1"/>
  <c r="AK944" i="1"/>
  <c r="F39" i="3"/>
  <c r="AF39" i="3" s="1"/>
  <c r="AK112" i="1"/>
  <c r="AK165" i="1"/>
  <c r="AK174" i="1" s="1"/>
  <c r="J39" i="3"/>
  <c r="AG39" i="3" s="1"/>
  <c r="N591" i="1"/>
  <c r="W14" i="3"/>
  <c r="AI14" i="3" s="1"/>
  <c r="W45" i="3"/>
  <c r="AI45" i="3" s="1"/>
  <c r="AO591" i="1"/>
  <c r="AX168" i="1"/>
  <c r="G171" i="1"/>
  <c r="K5" i="3" s="1"/>
  <c r="K57" i="3" s="1"/>
  <c r="J6" i="3"/>
  <c r="AG6" i="3" s="1"/>
  <c r="H165" i="1"/>
  <c r="H174" i="1" s="1"/>
  <c r="K956" i="1"/>
  <c r="K797" i="1" s="1"/>
  <c r="AI956" i="1"/>
  <c r="AI797" i="1" s="1"/>
  <c r="AG112" i="1"/>
  <c r="AG944" i="1"/>
  <c r="F34" i="3"/>
  <c r="AF34" i="3" s="1"/>
  <c r="AG938" i="1"/>
  <c r="J34" i="3"/>
  <c r="AG34" i="3" s="1"/>
  <c r="AG165" i="1"/>
  <c r="AG174" i="1" s="1"/>
  <c r="W19" i="3"/>
  <c r="AI19" i="3" s="1"/>
  <c r="Q591" i="1"/>
  <c r="AA944" i="1"/>
  <c r="AA112" i="1"/>
  <c r="AA938" i="1"/>
  <c r="F28" i="3"/>
  <c r="AF28" i="3" s="1"/>
  <c r="N597" i="1"/>
  <c r="X14" i="3" s="1"/>
  <c r="J14" i="3"/>
  <c r="AG14" i="3" s="1"/>
  <c r="N165" i="1"/>
  <c r="N174" i="1" s="1"/>
  <c r="W22" i="3"/>
  <c r="AI22" i="3" s="1"/>
  <c r="U591" i="1"/>
  <c r="F45" i="3"/>
  <c r="AF45" i="3" s="1"/>
  <c r="AO938" i="1"/>
  <c r="AO944" i="1"/>
  <c r="AO112" i="1"/>
  <c r="S60" i="3"/>
  <c r="S61" i="3"/>
  <c r="W29" i="3"/>
  <c r="AI29" i="3" s="1"/>
  <c r="AB591" i="1"/>
  <c r="AB938" i="1"/>
  <c r="AB944" i="1"/>
  <c r="F29" i="3"/>
  <c r="AF29" i="3" s="1"/>
  <c r="AB112" i="1"/>
  <c r="AI944" i="1"/>
  <c r="AI938" i="1"/>
  <c r="F37" i="3"/>
  <c r="AF37" i="3" s="1"/>
  <c r="AI112" i="1"/>
  <c r="AJ591" i="1"/>
  <c r="W38" i="3"/>
  <c r="AI38" i="3" s="1"/>
  <c r="Z956" i="1"/>
  <c r="Z797" i="1" s="1"/>
  <c r="AC956" i="1"/>
  <c r="AC797" i="1" s="1"/>
  <c r="M591" i="1"/>
  <c r="W13" i="3"/>
  <c r="AI13" i="3" s="1"/>
  <c r="AG591" i="1"/>
  <c r="W34" i="3"/>
  <c r="AI34" i="3" s="1"/>
  <c r="J8" i="3"/>
  <c r="AG8" i="3" s="1"/>
  <c r="J165" i="1"/>
  <c r="J174" i="1" s="1"/>
  <c r="F16" i="3"/>
  <c r="AF16" i="3" s="1"/>
  <c r="P938" i="1"/>
  <c r="P944" i="1"/>
  <c r="P112" i="1"/>
  <c r="F27" i="3"/>
  <c r="AF27" i="3" s="1"/>
  <c r="Z112" i="1"/>
  <c r="Z938" i="1"/>
  <c r="Z944" i="1"/>
  <c r="J23" i="3"/>
  <c r="AG23" i="3" s="1"/>
  <c r="V165" i="1"/>
  <c r="V174" i="1" s="1"/>
  <c r="J22" i="3"/>
  <c r="AG22" i="3" s="1"/>
  <c r="U165" i="1"/>
  <c r="U174" i="1" s="1"/>
  <c r="J45" i="3"/>
  <c r="AG45" i="3" s="1"/>
  <c r="AO165" i="1"/>
  <c r="AO174" i="1" s="1"/>
  <c r="AX510" i="1"/>
  <c r="AX15" i="1"/>
  <c r="AV165" i="1"/>
  <c r="AV174" i="1" s="1"/>
  <c r="J55" i="3"/>
  <c r="AG55" i="3" s="1"/>
  <c r="F55" i="3"/>
  <c r="AF55" i="3" s="1"/>
  <c r="AV112" i="1"/>
  <c r="AV938" i="1"/>
  <c r="AV944" i="1"/>
  <c r="Q956" i="1"/>
  <c r="Q797" i="1" s="1"/>
  <c r="M597" i="1"/>
  <c r="X13" i="3" s="1"/>
  <c r="AS591" i="1"/>
  <c r="W51" i="3"/>
  <c r="AI51" i="3" s="1"/>
  <c r="AD948" i="1"/>
  <c r="AS597" i="1"/>
  <c r="X51" i="3" s="1"/>
  <c r="J51" i="3"/>
  <c r="AG51" i="3" s="1"/>
  <c r="AS165" i="1"/>
  <c r="AS174" i="1" s="1"/>
  <c r="S597" i="1"/>
  <c r="AH112" i="1"/>
  <c r="AH178" i="1" s="1"/>
  <c r="AH944" i="1"/>
  <c r="AH938" i="1"/>
  <c r="W39" i="3"/>
  <c r="AI39" i="3" s="1"/>
  <c r="AK591" i="1"/>
  <c r="F14" i="3"/>
  <c r="AF14" i="3" s="1"/>
  <c r="N944" i="1"/>
  <c r="N112" i="1"/>
  <c r="N938" i="1"/>
  <c r="K944" i="1"/>
  <c r="F9" i="3"/>
  <c r="AF9" i="3" s="1"/>
  <c r="K112" i="1"/>
  <c r="K938" i="1"/>
  <c r="V112" i="1"/>
  <c r="V944" i="1"/>
  <c r="F23" i="3"/>
  <c r="AF23" i="3" s="1"/>
  <c r="V938" i="1"/>
  <c r="F22" i="3"/>
  <c r="AF22" i="3" s="1"/>
  <c r="U112" i="1"/>
  <c r="U938" i="1"/>
  <c r="U944" i="1"/>
  <c r="G644" i="1"/>
  <c r="J26" i="3"/>
  <c r="AG26" i="3" s="1"/>
  <c r="Y165" i="1"/>
  <c r="Y174" i="1" s="1"/>
  <c r="AX517" i="1"/>
  <c r="AX163" i="1"/>
  <c r="G165" i="1"/>
  <c r="J5" i="3"/>
  <c r="F6" i="3"/>
  <c r="AF6" i="3" s="1"/>
  <c r="H944" i="1"/>
  <c r="H112" i="1"/>
  <c r="H938" i="1"/>
  <c r="W37" i="3"/>
  <c r="AI37" i="3" s="1"/>
  <c r="AI591" i="1"/>
  <c r="W55" i="3"/>
  <c r="AI55" i="3" s="1"/>
  <c r="AV591" i="1"/>
  <c r="AS938" i="1"/>
  <c r="AS112" i="1"/>
  <c r="AS944" i="1"/>
  <c r="F51" i="3"/>
  <c r="AF51" i="3" s="1"/>
  <c r="AA591" i="1"/>
  <c r="W28" i="3"/>
  <c r="AI28" i="3" s="1"/>
  <c r="X597" i="1"/>
  <c r="X25" i="3" s="1"/>
  <c r="W23" i="3"/>
  <c r="AI23" i="3" s="1"/>
  <c r="V591" i="1"/>
  <c r="AX596" i="1"/>
  <c r="AX14" i="1"/>
  <c r="H591" i="1"/>
  <c r="W6" i="3"/>
  <c r="AI6" i="3" s="1"/>
  <c r="AB597" i="1"/>
  <c r="X29" i="3" s="1"/>
  <c r="R954" i="1"/>
  <c r="AE954" i="1"/>
  <c r="W954" i="1"/>
  <c r="AP954" i="1"/>
  <c r="F13" i="3"/>
  <c r="AF13" i="3" s="1"/>
  <c r="M112" i="1"/>
  <c r="M944" i="1"/>
  <c r="M938" i="1"/>
  <c r="F53" i="3"/>
  <c r="AF53" i="3" s="1"/>
  <c r="AU938" i="1"/>
  <c r="AU944" i="1"/>
  <c r="AU112" i="1"/>
  <c r="J19" i="3"/>
  <c r="AG19" i="3" s="1"/>
  <c r="Q165" i="1"/>
  <c r="Q174" i="1" s="1"/>
  <c r="F8" i="3"/>
  <c r="AF8" i="3" s="1"/>
  <c r="J938" i="1"/>
  <c r="J944" i="1"/>
  <c r="J112" i="1"/>
  <c r="J28" i="3"/>
  <c r="AG28" i="3" s="1"/>
  <c r="AA165" i="1"/>
  <c r="AA174" i="1" s="1"/>
  <c r="J16" i="3"/>
  <c r="AG16" i="3" s="1"/>
  <c r="P165" i="1"/>
  <c r="P174" i="1" s="1"/>
  <c r="F25" i="3"/>
  <c r="AF25" i="3" s="1"/>
  <c r="X112" i="1"/>
  <c r="X944" i="1"/>
  <c r="X938" i="1"/>
  <c r="W25" i="3"/>
  <c r="AI25" i="3" s="1"/>
  <c r="X591" i="1"/>
  <c r="W26" i="3"/>
  <c r="AI26" i="3" s="1"/>
  <c r="Y591" i="1"/>
  <c r="G597" i="1"/>
  <c r="X5" i="3" s="1"/>
  <c r="AX594" i="1"/>
  <c r="AX590" i="1"/>
  <c r="G591" i="1"/>
  <c r="W5" i="3"/>
  <c r="H597" i="1"/>
  <c r="X6" i="3" s="1"/>
  <c r="T59" i="3"/>
  <c r="T57" i="3" s="1"/>
  <c r="W956" i="1"/>
  <c r="W797" i="1" s="1"/>
  <c r="R956" i="1"/>
  <c r="R797" i="1" s="1"/>
  <c r="AE956" i="1"/>
  <c r="AE797" i="1" s="1"/>
  <c r="AU956" i="1"/>
  <c r="AU797" i="1" s="1"/>
  <c r="AJ165" i="1"/>
  <c r="AJ174" i="1" s="1"/>
  <c r="J38" i="3"/>
  <c r="AG38" i="3" s="1"/>
  <c r="AL165" i="1"/>
  <c r="AL174" i="1" s="1"/>
  <c r="J40" i="3"/>
  <c r="AG40" i="3" s="1"/>
  <c r="AR956" i="1"/>
  <c r="AR797" i="1" s="1"/>
  <c r="AR954" i="1"/>
  <c r="N954" i="1"/>
  <c r="M165" i="1"/>
  <c r="M174" i="1" s="1"/>
  <c r="J13" i="3"/>
  <c r="AG13" i="3" s="1"/>
  <c r="AM178" i="1" l="1"/>
  <c r="W599" i="1"/>
  <c r="F126" i="2"/>
  <c r="K125" i="2"/>
  <c r="J125" i="2"/>
  <c r="AT178" i="1"/>
  <c r="AT193" i="1" s="1"/>
  <c r="F591" i="1"/>
  <c r="AF599" i="1"/>
  <c r="AR178" i="1"/>
  <c r="AR193" i="1" s="1"/>
  <c r="AH193" i="1"/>
  <c r="AR599" i="1"/>
  <c r="AQ178" i="1"/>
  <c r="AQ193" i="1" s="1"/>
  <c r="M499" i="1"/>
  <c r="O178" i="1"/>
  <c r="O193" i="1" s="1"/>
  <c r="M204" i="1"/>
  <c r="AT599" i="1"/>
  <c r="M819" i="1"/>
  <c r="R178" i="1"/>
  <c r="R193" i="1" s="1"/>
  <c r="AN178" i="1"/>
  <c r="AN193" i="1" s="1"/>
  <c r="AI499" i="1"/>
  <c r="AI498" i="1"/>
  <c r="AK796" i="1"/>
  <c r="Q794" i="1"/>
  <c r="AK508" i="1"/>
  <c r="AI497" i="1"/>
  <c r="AK209" i="1"/>
  <c r="O527" i="1"/>
  <c r="AK499" i="1"/>
  <c r="AI529" i="1"/>
  <c r="AI796" i="1"/>
  <c r="AK206" i="1"/>
  <c r="AI528" i="1"/>
  <c r="AK804" i="1"/>
  <c r="Q804" i="1"/>
  <c r="R599" i="1"/>
  <c r="AI527" i="1"/>
  <c r="AK529" i="1"/>
  <c r="Q803" i="1"/>
  <c r="O599" i="1"/>
  <c r="AS794" i="1"/>
  <c r="AA804" i="1"/>
  <c r="AN508" i="1"/>
  <c r="AA796" i="1"/>
  <c r="AN794" i="1"/>
  <c r="AN803" i="1"/>
  <c r="AS607" i="1"/>
  <c r="AN206" i="1"/>
  <c r="I178" i="1"/>
  <c r="I193" i="1" s="1"/>
  <c r="I803" i="1"/>
  <c r="I599" i="1"/>
  <c r="AB60" i="3"/>
  <c r="AG527" i="1"/>
  <c r="AG804" i="1"/>
  <c r="AG498" i="1"/>
  <c r="AG819" i="1"/>
  <c r="AN529" i="1"/>
  <c r="AN607" i="1"/>
  <c r="AN608" i="1"/>
  <c r="AN527" i="1"/>
  <c r="AA210" i="1"/>
  <c r="AA208" i="1"/>
  <c r="AN207" i="1"/>
  <c r="AN499" i="1"/>
  <c r="AN242" i="1"/>
  <c r="AN251" i="1" s="1"/>
  <c r="P44" i="3" s="1"/>
  <c r="AA209" i="1"/>
  <c r="AA803" i="1"/>
  <c r="AN208" i="1"/>
  <c r="AN205" i="1"/>
  <c r="AN209" i="1"/>
  <c r="AA795" i="1"/>
  <c r="AA205" i="1"/>
  <c r="AN609" i="1"/>
  <c r="AN795" i="1"/>
  <c r="AN210" i="1"/>
  <c r="J819" i="1"/>
  <c r="AA528" i="1"/>
  <c r="AN528" i="1"/>
  <c r="AN796" i="1"/>
  <c r="AN497" i="1"/>
  <c r="J500" i="1"/>
  <c r="AA609" i="1"/>
  <c r="AS608" i="1"/>
  <c r="AN819" i="1"/>
  <c r="AN820" i="1"/>
  <c r="AN204" i="1"/>
  <c r="J528" i="1"/>
  <c r="AA608" i="1"/>
  <c r="AA794" i="1"/>
  <c r="AN500" i="1"/>
  <c r="AN498" i="1"/>
  <c r="AA498" i="1"/>
  <c r="AA508" i="1"/>
  <c r="AE178" i="1"/>
  <c r="AE193" i="1" s="1"/>
  <c r="AM599" i="1"/>
  <c r="AA599" i="1"/>
  <c r="AE599" i="1"/>
  <c r="AP178" i="1"/>
  <c r="AP193" i="1" s="1"/>
  <c r="M796" i="1"/>
  <c r="AM193" i="1"/>
  <c r="M205" i="1"/>
  <c r="V804" i="1"/>
  <c r="V207" i="1"/>
  <c r="M209" i="1"/>
  <c r="M497" i="1"/>
  <c r="M609" i="1"/>
  <c r="M508" i="1"/>
  <c r="M803" i="1"/>
  <c r="M527" i="1"/>
  <c r="V794" i="1"/>
  <c r="V819" i="1"/>
  <c r="M608" i="1"/>
  <c r="M206" i="1"/>
  <c r="M795" i="1"/>
  <c r="V795" i="1"/>
  <c r="V210" i="1"/>
  <c r="M500" i="1"/>
  <c r="M820" i="1"/>
  <c r="M210" i="1"/>
  <c r="AO607" i="1"/>
  <c r="V206" i="1"/>
  <c r="V204" i="1"/>
  <c r="M607" i="1"/>
  <c r="M207" i="1"/>
  <c r="V608" i="1"/>
  <c r="V508" i="1"/>
  <c r="AF497" i="1"/>
  <c r="V209" i="1"/>
  <c r="V820" i="1"/>
  <c r="M794" i="1"/>
  <c r="M208" i="1"/>
  <c r="AF529" i="1"/>
  <c r="V208" i="1"/>
  <c r="V527" i="1"/>
  <c r="M804" i="1"/>
  <c r="M529" i="1"/>
  <c r="M528" i="1"/>
  <c r="M498" i="1"/>
  <c r="L599" i="1"/>
  <c r="AF607" i="1"/>
  <c r="V609" i="1"/>
  <c r="V796" i="1"/>
  <c r="AT803" i="1"/>
  <c r="AJ206" i="1"/>
  <c r="AT608" i="1"/>
  <c r="AJ795" i="1"/>
  <c r="AJ208" i="1"/>
  <c r="AD193" i="1"/>
  <c r="AT498" i="1"/>
  <c r="AJ210" i="1"/>
  <c r="AT508" i="1"/>
  <c r="AJ803" i="1"/>
  <c r="AT499" i="1"/>
  <c r="T178" i="1"/>
  <c r="T193" i="1" s="1"/>
  <c r="S209" i="1"/>
  <c r="L796" i="1"/>
  <c r="L527" i="1"/>
  <c r="L497" i="1"/>
  <c r="AA204" i="1"/>
  <c r="AA242" i="1"/>
  <c r="AA251" i="1" s="1"/>
  <c r="P28" i="3" s="1"/>
  <c r="AA607" i="1"/>
  <c r="AA497" i="1"/>
  <c r="AA499" i="1"/>
  <c r="AA820" i="1"/>
  <c r="AA206" i="1"/>
  <c r="AA819" i="1"/>
  <c r="AA527" i="1"/>
  <c r="AA207" i="1"/>
  <c r="AA529" i="1"/>
  <c r="L499" i="1"/>
  <c r="AI242" i="1"/>
  <c r="AI251" i="1" s="1"/>
  <c r="P37" i="3" s="1"/>
  <c r="AI608" i="1"/>
  <c r="AI206" i="1"/>
  <c r="AK609" i="1"/>
  <c r="AK208" i="1"/>
  <c r="AK207" i="1"/>
  <c r="Q498" i="1"/>
  <c r="Q500" i="1"/>
  <c r="Q205" i="1"/>
  <c r="AI208" i="1"/>
  <c r="AI609" i="1"/>
  <c r="AI794" i="1"/>
  <c r="AI804" i="1"/>
  <c r="AK803" i="1"/>
  <c r="AK204" i="1"/>
  <c r="AK607" i="1"/>
  <c r="AK498" i="1"/>
  <c r="O803" i="1"/>
  <c r="Q796" i="1"/>
  <c r="Q209" i="1"/>
  <c r="AI204" i="1"/>
  <c r="AI508" i="1"/>
  <c r="AI209" i="1"/>
  <c r="AI820" i="1"/>
  <c r="AK527" i="1"/>
  <c r="AK205" i="1"/>
  <c r="AK528" i="1"/>
  <c r="U529" i="1"/>
  <c r="O529" i="1"/>
  <c r="Q528" i="1"/>
  <c r="Q819" i="1"/>
  <c r="Q607" i="1"/>
  <c r="U209" i="1"/>
  <c r="Q499" i="1"/>
  <c r="Q508" i="1"/>
  <c r="Q608" i="1"/>
  <c r="AI819" i="1"/>
  <c r="AI205" i="1"/>
  <c r="AI500" i="1"/>
  <c r="AK210" i="1"/>
  <c r="AK242" i="1"/>
  <c r="AK251" i="1" s="1"/>
  <c r="P39" i="3" s="1"/>
  <c r="AK820" i="1"/>
  <c r="U210" i="1"/>
  <c r="Q206" i="1"/>
  <c r="Q795" i="1"/>
  <c r="Q609" i="1"/>
  <c r="Q208" i="1"/>
  <c r="AI803" i="1"/>
  <c r="AK795" i="1"/>
  <c r="AK497" i="1"/>
  <c r="AK819" i="1"/>
  <c r="U794" i="1"/>
  <c r="Q207" i="1"/>
  <c r="Q242" i="1"/>
  <c r="Q251" i="1" s="1"/>
  <c r="P19" i="3" s="1"/>
  <c r="Q529" i="1"/>
  <c r="Q204" i="1"/>
  <c r="AI210" i="1"/>
  <c r="AI607" i="1"/>
  <c r="AI207" i="1"/>
  <c r="AK794" i="1"/>
  <c r="AK500" i="1"/>
  <c r="Q210" i="1"/>
  <c r="Q820" i="1"/>
  <c r="Q497" i="1"/>
  <c r="AJ820" i="1"/>
  <c r="AJ207" i="1"/>
  <c r="AJ500" i="1"/>
  <c r="AT796" i="1"/>
  <c r="AT804" i="1"/>
  <c r="AT204" i="1"/>
  <c r="AT527" i="1"/>
  <c r="AJ498" i="1"/>
  <c r="AJ204" i="1"/>
  <c r="AJ819" i="1"/>
  <c r="AT609" i="1"/>
  <c r="AT242" i="1"/>
  <c r="AT251" i="1" s="1"/>
  <c r="P52" i="3" s="1"/>
  <c r="AT820" i="1"/>
  <c r="AT497" i="1"/>
  <c r="AJ607" i="1"/>
  <c r="AJ508" i="1"/>
  <c r="AJ209" i="1"/>
  <c r="P499" i="1"/>
  <c r="AT500" i="1"/>
  <c r="AT529" i="1"/>
  <c r="AT795" i="1"/>
  <c r="AT819" i="1"/>
  <c r="AJ499" i="1"/>
  <c r="AJ497" i="1"/>
  <c r="AJ205" i="1"/>
  <c r="AT210" i="1"/>
  <c r="AT607" i="1"/>
  <c r="AT205" i="1"/>
  <c r="AJ609" i="1"/>
  <c r="AJ794" i="1"/>
  <c r="AJ804" i="1"/>
  <c r="AT206" i="1"/>
  <c r="AT209" i="1"/>
  <c r="AT794" i="1"/>
  <c r="AJ242" i="1"/>
  <c r="AJ251" i="1" s="1"/>
  <c r="P38" i="3" s="1"/>
  <c r="AJ796" i="1"/>
  <c r="AT528" i="1"/>
  <c r="AT208" i="1"/>
  <c r="AJ528" i="1"/>
  <c r="AJ529" i="1"/>
  <c r="AJ608" i="1"/>
  <c r="AO599" i="1"/>
  <c r="AU178" i="1"/>
  <c r="AU193" i="1" s="1"/>
  <c r="AV207" i="1"/>
  <c r="I209" i="1"/>
  <c r="L242" i="1"/>
  <c r="L251" i="1" s="1"/>
  <c r="P10" i="3" s="1"/>
  <c r="L508" i="1"/>
  <c r="L819" i="1"/>
  <c r="L609" i="1"/>
  <c r="I529" i="1"/>
  <c r="L529" i="1"/>
  <c r="L820" i="1"/>
  <c r="L204" i="1"/>
  <c r="I796" i="1"/>
  <c r="L500" i="1"/>
  <c r="L804" i="1"/>
  <c r="L803" i="1"/>
  <c r="L205" i="1"/>
  <c r="L608" i="1"/>
  <c r="I206" i="1"/>
  <c r="L607" i="1"/>
  <c r="L207" i="1"/>
  <c r="L498" i="1"/>
  <c r="I500" i="1"/>
  <c r="AB609" i="1"/>
  <c r="L794" i="1"/>
  <c r="L208" i="1"/>
  <c r="L528" i="1"/>
  <c r="I210" i="1"/>
  <c r="L210" i="1"/>
  <c r="L206" i="1"/>
  <c r="L795" i="1"/>
  <c r="K178" i="1"/>
  <c r="K193" i="1" s="1"/>
  <c r="Z209" i="1"/>
  <c r="AQ208" i="1"/>
  <c r="Z499" i="1"/>
  <c r="AQ242" i="1"/>
  <c r="AQ251" i="1" s="1"/>
  <c r="P49" i="3" s="1"/>
  <c r="S498" i="1"/>
  <c r="Z500" i="1"/>
  <c r="AQ528" i="1"/>
  <c r="S208" i="1"/>
  <c r="X529" i="1"/>
  <c r="Z527" i="1"/>
  <c r="Z205" i="1"/>
  <c r="AQ795" i="1"/>
  <c r="AI599" i="1"/>
  <c r="AV608" i="1"/>
  <c r="X208" i="1"/>
  <c r="W178" i="1"/>
  <c r="W193" i="1" s="1"/>
  <c r="Z497" i="1"/>
  <c r="AV209" i="1"/>
  <c r="AH498" i="1"/>
  <c r="AQ607" i="1"/>
  <c r="AH205" i="1"/>
  <c r="AQ796" i="1"/>
  <c r="AH500" i="1"/>
  <c r="I607" i="1"/>
  <c r="I820" i="1"/>
  <c r="I804" i="1"/>
  <c r="I208" i="1"/>
  <c r="I528" i="1"/>
  <c r="I527" i="1"/>
  <c r="I497" i="1"/>
  <c r="AB527" i="1"/>
  <c r="AL209" i="1"/>
  <c r="AB204" i="1"/>
  <c r="AL527" i="1"/>
  <c r="I795" i="1"/>
  <c r="I794" i="1"/>
  <c r="I609" i="1"/>
  <c r="AL529" i="1"/>
  <c r="I204" i="1"/>
  <c r="I242" i="1"/>
  <c r="I251" i="1" s="1"/>
  <c r="P7" i="3" s="1"/>
  <c r="I508" i="1"/>
  <c r="I608" i="1"/>
  <c r="I205" i="1"/>
  <c r="I499" i="1"/>
  <c r="I498" i="1"/>
  <c r="I207" i="1"/>
  <c r="AS820" i="1"/>
  <c r="AS796" i="1"/>
  <c r="AS609" i="1"/>
  <c r="AS819" i="1"/>
  <c r="AV205" i="1"/>
  <c r="AV499" i="1"/>
  <c r="J204" i="1"/>
  <c r="J206" i="1"/>
  <c r="J529" i="1"/>
  <c r="AH497" i="1"/>
  <c r="AH794" i="1"/>
  <c r="AH209" i="1"/>
  <c r="AS498" i="1"/>
  <c r="AS210" i="1"/>
  <c r="AV796" i="1"/>
  <c r="AV208" i="1"/>
  <c r="AV508" i="1"/>
  <c r="AV529" i="1"/>
  <c r="J497" i="1"/>
  <c r="J796" i="1"/>
  <c r="J210" i="1"/>
  <c r="AH528" i="1"/>
  <c r="AH819" i="1"/>
  <c r="AH210" i="1"/>
  <c r="AH609" i="1"/>
  <c r="AS803" i="1"/>
  <c r="AS204" i="1"/>
  <c r="AS528" i="1"/>
  <c r="AS795" i="1"/>
  <c r="AV794" i="1"/>
  <c r="AV210" i="1"/>
  <c r="AV803" i="1"/>
  <c r="AV795" i="1"/>
  <c r="J608" i="1"/>
  <c r="J820" i="1"/>
  <c r="AH208" i="1"/>
  <c r="AH803" i="1"/>
  <c r="AH795" i="1"/>
  <c r="AV609" i="1"/>
  <c r="AV527" i="1"/>
  <c r="AV607" i="1"/>
  <c r="AV500" i="1"/>
  <c r="J527" i="1"/>
  <c r="J795" i="1"/>
  <c r="J794" i="1"/>
  <c r="AH820" i="1"/>
  <c r="AH508" i="1"/>
  <c r="AH796" i="1"/>
  <c r="AH499" i="1"/>
  <c r="AS500" i="1"/>
  <c r="AS499" i="1"/>
  <c r="AS205" i="1"/>
  <c r="AS804" i="1"/>
  <c r="AS206" i="1"/>
  <c r="F987" i="1"/>
  <c r="AX987" i="1" s="1"/>
  <c r="AV498" i="1"/>
  <c r="AV204" i="1"/>
  <c r="AV242" i="1"/>
  <c r="AV251" i="1" s="1"/>
  <c r="P55" i="3" s="1"/>
  <c r="J205" i="1"/>
  <c r="J803" i="1"/>
  <c r="J804" i="1"/>
  <c r="J498" i="1"/>
  <c r="AH204" i="1"/>
  <c r="AH607" i="1"/>
  <c r="AH207" i="1"/>
  <c r="AS529" i="1"/>
  <c r="AS497" i="1"/>
  <c r="AS208" i="1"/>
  <c r="AS207" i="1"/>
  <c r="AV819" i="1"/>
  <c r="AV820" i="1"/>
  <c r="AV804" i="1"/>
  <c r="AG599" i="1"/>
  <c r="J609" i="1"/>
  <c r="J207" i="1"/>
  <c r="J208" i="1"/>
  <c r="J508" i="1"/>
  <c r="AH242" i="1"/>
  <c r="AH251" i="1" s="1"/>
  <c r="AH206" i="1"/>
  <c r="AH804" i="1"/>
  <c r="AS508" i="1"/>
  <c r="AS527" i="1"/>
  <c r="AS242" i="1"/>
  <c r="AS251" i="1" s="1"/>
  <c r="P51" i="3" s="1"/>
  <c r="AV497" i="1"/>
  <c r="AV206" i="1"/>
  <c r="J242" i="1"/>
  <c r="J251" i="1" s="1"/>
  <c r="P8" i="3" s="1"/>
  <c r="J607" i="1"/>
  <c r="J209" i="1"/>
  <c r="AH529" i="1"/>
  <c r="AH527" i="1"/>
  <c r="K208" i="1"/>
  <c r="T820" i="1"/>
  <c r="AD498" i="1"/>
  <c r="L178" i="1"/>
  <c r="L193" i="1" s="1"/>
  <c r="AF178" i="1"/>
  <c r="AF193" i="1" s="1"/>
  <c r="K794" i="1"/>
  <c r="T607" i="1"/>
  <c r="K804" i="1"/>
  <c r="AD609" i="1"/>
  <c r="T498" i="1"/>
  <c r="K205" i="1"/>
  <c r="AC609" i="1"/>
  <c r="AD608" i="1"/>
  <c r="T497" i="1"/>
  <c r="K207" i="1"/>
  <c r="AC209" i="1"/>
  <c r="K820" i="1"/>
  <c r="AC500" i="1"/>
  <c r="AU206" i="1"/>
  <c r="AC819" i="1"/>
  <c r="AU508" i="1"/>
  <c r="K497" i="1"/>
  <c r="AU498" i="1"/>
  <c r="U528" i="1"/>
  <c r="U206" i="1"/>
  <c r="U242" i="1"/>
  <c r="U251" i="1" s="1"/>
  <c r="P22" i="3" s="1"/>
  <c r="U795" i="1"/>
  <c r="O206" i="1"/>
  <c r="O210" i="1"/>
  <c r="O242" i="1"/>
  <c r="O251" i="1" s="1"/>
  <c r="P15" i="3" s="1"/>
  <c r="O796" i="1"/>
  <c r="AB242" i="1"/>
  <c r="AB251" i="1" s="1"/>
  <c r="P29" i="3" s="1"/>
  <c r="AB207" i="1"/>
  <c r="AB499" i="1"/>
  <c r="AL607" i="1"/>
  <c r="AL820" i="1"/>
  <c r="AL204" i="1"/>
  <c r="AO527" i="1"/>
  <c r="X178" i="1"/>
  <c r="X193" i="1" s="1"/>
  <c r="U498" i="1"/>
  <c r="U497" i="1"/>
  <c r="U609" i="1"/>
  <c r="U205" i="1"/>
  <c r="O607" i="1"/>
  <c r="O508" i="1"/>
  <c r="O794" i="1"/>
  <c r="O500" i="1"/>
  <c r="AB208" i="1"/>
  <c r="AB500" i="1"/>
  <c r="AB819" i="1"/>
  <c r="AL528" i="1"/>
  <c r="AL500" i="1"/>
  <c r="AL497" i="1"/>
  <c r="O498" i="1"/>
  <c r="AB206" i="1"/>
  <c r="AB498" i="1"/>
  <c r="AL207" i="1"/>
  <c r="AL794" i="1"/>
  <c r="AL795" i="1"/>
  <c r="AL242" i="1"/>
  <c r="AL251" i="1" s="1"/>
  <c r="P40" i="3" s="1"/>
  <c r="U204" i="1"/>
  <c r="O820" i="1"/>
  <c r="U803" i="1"/>
  <c r="U208" i="1"/>
  <c r="U499" i="1"/>
  <c r="O204" i="1"/>
  <c r="O608" i="1"/>
  <c r="O207" i="1"/>
  <c r="AB804" i="1"/>
  <c r="AB795" i="1"/>
  <c r="AB529" i="1"/>
  <c r="AB508" i="1"/>
  <c r="AJ599" i="1"/>
  <c r="AL609" i="1"/>
  <c r="AL803" i="1"/>
  <c r="AL796" i="1"/>
  <c r="AL210" i="1"/>
  <c r="O497" i="1"/>
  <c r="U819" i="1"/>
  <c r="U607" i="1"/>
  <c r="O609" i="1"/>
  <c r="O819" i="1"/>
  <c r="AB497" i="1"/>
  <c r="AB608" i="1"/>
  <c r="AB209" i="1"/>
  <c r="AL819" i="1"/>
  <c r="AL508" i="1"/>
  <c r="AL499" i="1"/>
  <c r="AL804" i="1"/>
  <c r="U207" i="1"/>
  <c r="AB820" i="1"/>
  <c r="U500" i="1"/>
  <c r="U508" i="1"/>
  <c r="U527" i="1"/>
  <c r="O499" i="1"/>
  <c r="O209" i="1"/>
  <c r="O205" i="1"/>
  <c r="AB607" i="1"/>
  <c r="AB205" i="1"/>
  <c r="AB528" i="1"/>
  <c r="U599" i="1"/>
  <c r="AL206" i="1"/>
  <c r="AL608" i="1"/>
  <c r="AL205" i="1"/>
  <c r="AO608" i="1"/>
  <c r="U820" i="1"/>
  <c r="O804" i="1"/>
  <c r="AB794" i="1"/>
  <c r="U608" i="1"/>
  <c r="U804" i="1"/>
  <c r="O208" i="1"/>
  <c r="O795" i="1"/>
  <c r="AB210" i="1"/>
  <c r="AB803" i="1"/>
  <c r="AL498" i="1"/>
  <c r="AL208" i="1"/>
  <c r="AO206" i="1"/>
  <c r="K796" i="1"/>
  <c r="K528" i="1"/>
  <c r="K819" i="1"/>
  <c r="AC796" i="1"/>
  <c r="AC499" i="1"/>
  <c r="AC497" i="1"/>
  <c r="AC795" i="1"/>
  <c r="AU207" i="1"/>
  <c r="AU794" i="1"/>
  <c r="AU607" i="1"/>
  <c r="AD794" i="1"/>
  <c r="AD242" i="1"/>
  <c r="AD251" i="1" s="1"/>
  <c r="P31" i="3" s="1"/>
  <c r="AD207" i="1"/>
  <c r="AD819" i="1"/>
  <c r="T499" i="1"/>
  <c r="T208" i="1"/>
  <c r="T609" i="1"/>
  <c r="T204" i="1"/>
  <c r="K607" i="1"/>
  <c r="K499" i="1"/>
  <c r="K803" i="1"/>
  <c r="K204" i="1"/>
  <c r="AC527" i="1"/>
  <c r="AC508" i="1"/>
  <c r="AC204" i="1"/>
  <c r="AC820" i="1"/>
  <c r="AU820" i="1"/>
  <c r="AU608" i="1"/>
  <c r="AD803" i="1"/>
  <c r="AD204" i="1"/>
  <c r="AD607" i="1"/>
  <c r="AD508" i="1"/>
  <c r="T529" i="1"/>
  <c r="T500" i="1"/>
  <c r="T819" i="1"/>
  <c r="K527" i="1"/>
  <c r="K529" i="1"/>
  <c r="K500" i="1"/>
  <c r="K795" i="1"/>
  <c r="AC804" i="1"/>
  <c r="AC206" i="1"/>
  <c r="AC205" i="1"/>
  <c r="AU803" i="1"/>
  <c r="AU500" i="1"/>
  <c r="AU497" i="1"/>
  <c r="AD527" i="1"/>
  <c r="AD205" i="1"/>
  <c r="AD499" i="1"/>
  <c r="T508" i="1"/>
  <c r="T209" i="1"/>
  <c r="T206" i="1"/>
  <c r="K210" i="1"/>
  <c r="K242" i="1"/>
  <c r="K251" i="1" s="1"/>
  <c r="P9" i="3" s="1"/>
  <c r="AC794" i="1"/>
  <c r="AC210" i="1"/>
  <c r="AC608" i="1"/>
  <c r="AU609" i="1"/>
  <c r="AU795" i="1"/>
  <c r="AU529" i="1"/>
  <c r="AU209" i="1"/>
  <c r="AD497" i="1"/>
  <c r="AD804" i="1"/>
  <c r="AD796" i="1"/>
  <c r="T794" i="1"/>
  <c r="T803" i="1"/>
  <c r="T804" i="1"/>
  <c r="K508" i="1"/>
  <c r="K498" i="1"/>
  <c r="K608" i="1"/>
  <c r="AC498" i="1"/>
  <c r="AC803" i="1"/>
  <c r="AC607" i="1"/>
  <c r="AU499" i="1"/>
  <c r="AU242" i="1"/>
  <c r="AU251" i="1" s="1"/>
  <c r="P53" i="3" s="1"/>
  <c r="AU819" i="1"/>
  <c r="AU204" i="1"/>
  <c r="AD208" i="1"/>
  <c r="AD529" i="1"/>
  <c r="AD528" i="1"/>
  <c r="T207" i="1"/>
  <c r="T527" i="1"/>
  <c r="T210" i="1"/>
  <c r="J178" i="1"/>
  <c r="J193" i="1" s="1"/>
  <c r="K609" i="1"/>
  <c r="K206" i="1"/>
  <c r="AC208" i="1"/>
  <c r="AC242" i="1"/>
  <c r="AC251" i="1" s="1"/>
  <c r="P30" i="3" s="1"/>
  <c r="AU804" i="1"/>
  <c r="AU796" i="1"/>
  <c r="AU205" i="1"/>
  <c r="AU528" i="1"/>
  <c r="AD210" i="1"/>
  <c r="AD209" i="1"/>
  <c r="AD500" i="1"/>
  <c r="T795" i="1"/>
  <c r="T796" i="1"/>
  <c r="AC528" i="1"/>
  <c r="AC207" i="1"/>
  <c r="AU208" i="1"/>
  <c r="AU527" i="1"/>
  <c r="AD206" i="1"/>
  <c r="AD820" i="1"/>
  <c r="T608" i="1"/>
  <c r="T528" i="1"/>
  <c r="T205" i="1"/>
  <c r="P497" i="1"/>
  <c r="Y498" i="1"/>
  <c r="AM527" i="1"/>
  <c r="P528" i="1"/>
  <c r="H795" i="1"/>
  <c r="H607" i="1"/>
  <c r="H529" i="1"/>
  <c r="Y499" i="1"/>
  <c r="AM497" i="1"/>
  <c r="Y795" i="1"/>
  <c r="AM242" i="1"/>
  <c r="AM251" i="1" s="1"/>
  <c r="P43" i="3" s="1"/>
  <c r="AC178" i="1"/>
  <c r="AC193" i="1" s="1"/>
  <c r="V499" i="1"/>
  <c r="V607" i="1"/>
  <c r="V635" i="1" s="1"/>
  <c r="Y23" i="3" s="1"/>
  <c r="V528" i="1"/>
  <c r="V803" i="1"/>
  <c r="V529" i="1"/>
  <c r="V205" i="1"/>
  <c r="V498" i="1"/>
  <c r="V242" i="1"/>
  <c r="V251" i="1" s="1"/>
  <c r="P23" i="3" s="1"/>
  <c r="V497" i="1"/>
  <c r="S794" i="1"/>
  <c r="S206" i="1"/>
  <c r="S204" i="1"/>
  <c r="AF820" i="1"/>
  <c r="AF608" i="1"/>
  <c r="AO819" i="1"/>
  <c r="AO204" i="1"/>
  <c r="AO803" i="1"/>
  <c r="S804" i="1"/>
  <c r="S608" i="1"/>
  <c r="S242" i="1"/>
  <c r="S251" i="1" s="1"/>
  <c r="AF795" i="1"/>
  <c r="AF208" i="1"/>
  <c r="AF210" i="1"/>
  <c r="AO209" i="1"/>
  <c r="AO795" i="1"/>
  <c r="AO528" i="1"/>
  <c r="AO498" i="1"/>
  <c r="S527" i="1"/>
  <c r="S607" i="1"/>
  <c r="AF204" i="1"/>
  <c r="AF609" i="1"/>
  <c r="AF508" i="1"/>
  <c r="AO796" i="1"/>
  <c r="AO794" i="1"/>
  <c r="AO207" i="1"/>
  <c r="AO529" i="1"/>
  <c r="S529" i="1"/>
  <c r="S499" i="1"/>
  <c r="S500" i="1"/>
  <c r="AF796" i="1"/>
  <c r="AF527" i="1"/>
  <c r="AF528" i="1"/>
  <c r="AF819" i="1"/>
  <c r="AO208" i="1"/>
  <c r="AO609" i="1"/>
  <c r="S508" i="1"/>
  <c r="S210" i="1"/>
  <c r="S528" i="1"/>
  <c r="S819" i="1"/>
  <c r="AF499" i="1"/>
  <c r="AF498" i="1"/>
  <c r="AF500" i="1"/>
  <c r="AF804" i="1"/>
  <c r="AO210" i="1"/>
  <c r="AO205" i="1"/>
  <c r="AO804" i="1"/>
  <c r="S178" i="1"/>
  <c r="S193" i="1" s="1"/>
  <c r="S796" i="1"/>
  <c r="S795" i="1"/>
  <c r="S497" i="1"/>
  <c r="S820" i="1"/>
  <c r="AF242" i="1"/>
  <c r="AF251" i="1" s="1"/>
  <c r="P33" i="3" s="1"/>
  <c r="AF803" i="1"/>
  <c r="AF205" i="1"/>
  <c r="AF207" i="1"/>
  <c r="AO242" i="1"/>
  <c r="AO251" i="1" s="1"/>
  <c r="P45" i="3" s="1"/>
  <c r="AO508" i="1"/>
  <c r="AO499" i="1"/>
  <c r="S803" i="1"/>
  <c r="S207" i="1"/>
  <c r="S609" i="1"/>
  <c r="AF209" i="1"/>
  <c r="AF206" i="1"/>
  <c r="AO500" i="1"/>
  <c r="AO820" i="1"/>
  <c r="P210" i="1"/>
  <c r="P607" i="1"/>
  <c r="P796" i="1"/>
  <c r="P498" i="1"/>
  <c r="Y207" i="1"/>
  <c r="Y208" i="1"/>
  <c r="Y529" i="1"/>
  <c r="Y497" i="1"/>
  <c r="H609" i="1"/>
  <c r="H207" i="1"/>
  <c r="H820" i="1"/>
  <c r="AM210" i="1"/>
  <c r="AM498" i="1"/>
  <c r="AM607" i="1"/>
  <c r="P500" i="1"/>
  <c r="P795" i="1"/>
  <c r="P207" i="1"/>
  <c r="Y527" i="1"/>
  <c r="Y804" i="1"/>
  <c r="Y508" i="1"/>
  <c r="H803" i="1"/>
  <c r="H208" i="1"/>
  <c r="H242" i="1"/>
  <c r="H251" i="1" s="1"/>
  <c r="P6" i="3" s="1"/>
  <c r="AM207" i="1"/>
  <c r="AM819" i="1"/>
  <c r="AM609" i="1"/>
  <c r="P804" i="1"/>
  <c r="P242" i="1"/>
  <c r="P251" i="1" s="1"/>
  <c r="P16" i="3" s="1"/>
  <c r="Y819" i="1"/>
  <c r="Y500" i="1"/>
  <c r="Y210" i="1"/>
  <c r="H499" i="1"/>
  <c r="H819" i="1"/>
  <c r="H498" i="1"/>
  <c r="H608" i="1"/>
  <c r="P599" i="1"/>
  <c r="AM206" i="1"/>
  <c r="AM804" i="1"/>
  <c r="AM205" i="1"/>
  <c r="P209" i="1"/>
  <c r="P803" i="1"/>
  <c r="P206" i="1"/>
  <c r="Y803" i="1"/>
  <c r="Y206" i="1"/>
  <c r="Y205" i="1"/>
  <c r="H204" i="1"/>
  <c r="H205" i="1"/>
  <c r="H527" i="1"/>
  <c r="H500" i="1"/>
  <c r="AM529" i="1"/>
  <c r="AM508" i="1"/>
  <c r="AM803" i="1"/>
  <c r="P794" i="1"/>
  <c r="P819" i="1"/>
  <c r="P820" i="1"/>
  <c r="Y209" i="1"/>
  <c r="Y608" i="1"/>
  <c r="Y204" i="1"/>
  <c r="H804" i="1"/>
  <c r="H796" i="1"/>
  <c r="H497" i="1"/>
  <c r="H528" i="1"/>
  <c r="AM209" i="1"/>
  <c r="AM499" i="1"/>
  <c r="AM204" i="1"/>
  <c r="P205" i="1"/>
  <c r="P529" i="1"/>
  <c r="P508" i="1"/>
  <c r="P527" i="1"/>
  <c r="Q599" i="1"/>
  <c r="Y796" i="1"/>
  <c r="Y820" i="1"/>
  <c r="Y528" i="1"/>
  <c r="Y794" i="1"/>
  <c r="H794" i="1"/>
  <c r="H210" i="1"/>
  <c r="H206" i="1"/>
  <c r="AM796" i="1"/>
  <c r="AM820" i="1"/>
  <c r="AM795" i="1"/>
  <c r="AM208" i="1"/>
  <c r="P608" i="1"/>
  <c r="P204" i="1"/>
  <c r="P609" i="1"/>
  <c r="Y242" i="1"/>
  <c r="Y251" i="1" s="1"/>
  <c r="P26" i="3" s="1"/>
  <c r="Y609" i="1"/>
  <c r="H209" i="1"/>
  <c r="AM794" i="1"/>
  <c r="AM608" i="1"/>
  <c r="AM528" i="1"/>
  <c r="Z242" i="1"/>
  <c r="Z251" i="1" s="1"/>
  <c r="P27" i="3" s="1"/>
  <c r="Z528" i="1"/>
  <c r="Z498" i="1"/>
  <c r="AQ498" i="1"/>
  <c r="AQ609" i="1"/>
  <c r="AQ206" i="1"/>
  <c r="AQ500" i="1"/>
  <c r="AG607" i="1"/>
  <c r="AG208" i="1"/>
  <c r="AG794" i="1"/>
  <c r="AG608" i="1"/>
  <c r="X527" i="1"/>
  <c r="X608" i="1"/>
  <c r="X498" i="1"/>
  <c r="Z820" i="1"/>
  <c r="Z803" i="1"/>
  <c r="Z208" i="1"/>
  <c r="AQ204" i="1"/>
  <c r="AQ820" i="1"/>
  <c r="AQ205" i="1"/>
  <c r="AQ794" i="1"/>
  <c r="AG820" i="1"/>
  <c r="AG209" i="1"/>
  <c r="AG206" i="1"/>
  <c r="AG207" i="1"/>
  <c r="X206" i="1"/>
  <c r="X242" i="1"/>
  <c r="X251" i="1" s="1"/>
  <c r="P25" i="3" s="1"/>
  <c r="X500" i="1"/>
  <c r="X609" i="1"/>
  <c r="Z204" i="1"/>
  <c r="Z819" i="1"/>
  <c r="Z804" i="1"/>
  <c r="AQ499" i="1"/>
  <c r="AQ819" i="1"/>
  <c r="AQ608" i="1"/>
  <c r="AG528" i="1"/>
  <c r="AG529" i="1"/>
  <c r="X497" i="1"/>
  <c r="X210" i="1"/>
  <c r="X796" i="1"/>
  <c r="X804" i="1"/>
  <c r="F191" i="1"/>
  <c r="M59" i="3" s="1"/>
  <c r="M57" i="3" s="1"/>
  <c r="M60" i="3" s="1"/>
  <c r="Z206" i="1"/>
  <c r="Z795" i="1"/>
  <c r="Z796" i="1"/>
  <c r="Z508" i="1"/>
  <c r="AQ804" i="1"/>
  <c r="AQ508" i="1"/>
  <c r="AQ527" i="1"/>
  <c r="AG499" i="1"/>
  <c r="AG508" i="1"/>
  <c r="AG205" i="1"/>
  <c r="X205" i="1"/>
  <c r="X508" i="1"/>
  <c r="X819" i="1"/>
  <c r="X607" i="1"/>
  <c r="AL599" i="1"/>
  <c r="Z207" i="1"/>
  <c r="Z607" i="1"/>
  <c r="Z608" i="1"/>
  <c r="Z529" i="1"/>
  <c r="AQ210" i="1"/>
  <c r="AQ803" i="1"/>
  <c r="AQ497" i="1"/>
  <c r="AG795" i="1"/>
  <c r="AG500" i="1"/>
  <c r="AG609" i="1"/>
  <c r="X803" i="1"/>
  <c r="X209" i="1"/>
  <c r="X794" i="1"/>
  <c r="AG803" i="1"/>
  <c r="AG796" i="1"/>
  <c r="AG497" i="1"/>
  <c r="X207" i="1"/>
  <c r="X528" i="1"/>
  <c r="X820" i="1"/>
  <c r="Z210" i="1"/>
  <c r="Z794" i="1"/>
  <c r="AQ529" i="1"/>
  <c r="AQ209" i="1"/>
  <c r="AG210" i="1"/>
  <c r="AG242" i="1"/>
  <c r="AG251" i="1" s="1"/>
  <c r="P34" i="3" s="1"/>
  <c r="X499" i="1"/>
  <c r="X204" i="1"/>
  <c r="U178" i="1"/>
  <c r="U193" i="1" s="1"/>
  <c r="X599" i="1"/>
  <c r="K599" i="1"/>
  <c r="AS178" i="1"/>
  <c r="AS193" i="1" s="1"/>
  <c r="V178" i="1"/>
  <c r="V193" i="1" s="1"/>
  <c r="AB178" i="1"/>
  <c r="AB193" i="1" s="1"/>
  <c r="Z178" i="1"/>
  <c r="Z193" i="1" s="1"/>
  <c r="V599" i="1"/>
  <c r="Y599" i="1"/>
  <c r="AV599" i="1"/>
  <c r="J599" i="1"/>
  <c r="N178" i="1"/>
  <c r="N193" i="1" s="1"/>
  <c r="AK599" i="1"/>
  <c r="H178" i="1"/>
  <c r="H193" i="1" s="1"/>
  <c r="AI178" i="1"/>
  <c r="AI193" i="1" s="1"/>
  <c r="X57" i="3"/>
  <c r="X61" i="3" s="1"/>
  <c r="AG178" i="1"/>
  <c r="AG193" i="1" s="1"/>
  <c r="AV178" i="1"/>
  <c r="AV193" i="1" s="1"/>
  <c r="AS599" i="1"/>
  <c r="T61" i="3"/>
  <c r="T60" i="3"/>
  <c r="N527" i="1"/>
  <c r="N209" i="1"/>
  <c r="N206" i="1"/>
  <c r="N242" i="1"/>
  <c r="N251" i="1" s="1"/>
  <c r="P14" i="3" s="1"/>
  <c r="N607" i="1"/>
  <c r="N820" i="1"/>
  <c r="N508" i="1"/>
  <c r="N497" i="1"/>
  <c r="N498" i="1"/>
  <c r="N794" i="1"/>
  <c r="N803" i="1"/>
  <c r="N795" i="1"/>
  <c r="N210" i="1"/>
  <c r="N819" i="1"/>
  <c r="N500" i="1"/>
  <c r="N207" i="1"/>
  <c r="N804" i="1"/>
  <c r="N205" i="1"/>
  <c r="N499" i="1"/>
  <c r="N528" i="1"/>
  <c r="N609" i="1"/>
  <c r="N529" i="1"/>
  <c r="N796" i="1"/>
  <c r="N208" i="1"/>
  <c r="N204" i="1"/>
  <c r="N608" i="1"/>
  <c r="AX644" i="1"/>
  <c r="G645" i="1"/>
  <c r="V948" i="1"/>
  <c r="N948" i="1"/>
  <c r="AV948" i="1"/>
  <c r="N599" i="1"/>
  <c r="Y178" i="1"/>
  <c r="Y193" i="1" s="1"/>
  <c r="G797" i="1"/>
  <c r="AX797" i="1" s="1"/>
  <c r="F956" i="1"/>
  <c r="AX956" i="1" s="1"/>
  <c r="AF5" i="3"/>
  <c r="F57" i="3"/>
  <c r="W57" i="3"/>
  <c r="AI5" i="3"/>
  <c r="AS948" i="1"/>
  <c r="AA178" i="1"/>
  <c r="AA193" i="1" s="1"/>
  <c r="AG948" i="1"/>
  <c r="K61" i="3"/>
  <c r="K60" i="3"/>
  <c r="AL948" i="1"/>
  <c r="Y948" i="1"/>
  <c r="G599" i="1"/>
  <c r="AP609" i="1"/>
  <c r="AP794" i="1"/>
  <c r="AP796" i="1"/>
  <c r="AP204" i="1"/>
  <c r="AP499" i="1"/>
  <c r="AP208" i="1"/>
  <c r="AP210" i="1"/>
  <c r="AP803" i="1"/>
  <c r="AP607" i="1"/>
  <c r="AP207" i="1"/>
  <c r="AP498" i="1"/>
  <c r="AP795" i="1"/>
  <c r="AP209" i="1"/>
  <c r="AP819" i="1"/>
  <c r="AP804" i="1"/>
  <c r="AP820" i="1"/>
  <c r="AP528" i="1"/>
  <c r="AP527" i="1"/>
  <c r="AP206" i="1"/>
  <c r="AP497" i="1"/>
  <c r="AP205" i="1"/>
  <c r="AP529" i="1"/>
  <c r="AP608" i="1"/>
  <c r="AP508" i="1"/>
  <c r="AP242" i="1"/>
  <c r="AP251" i="1" s="1"/>
  <c r="P46" i="3" s="1"/>
  <c r="AP500" i="1"/>
  <c r="U948" i="1"/>
  <c r="P178" i="1"/>
  <c r="P193" i="1" s="1"/>
  <c r="AA948" i="1"/>
  <c r="F944" i="1"/>
  <c r="G945" i="1" s="1"/>
  <c r="G948" i="1"/>
  <c r="Q178" i="1"/>
  <c r="Q193" i="1" s="1"/>
  <c r="X948" i="1"/>
  <c r="J948" i="1"/>
  <c r="C928" i="1"/>
  <c r="W209" i="1"/>
  <c r="W795" i="1"/>
  <c r="W609" i="1"/>
  <c r="W528" i="1"/>
  <c r="W208" i="1"/>
  <c r="W796" i="1"/>
  <c r="W205" i="1"/>
  <c r="W794" i="1"/>
  <c r="W804" i="1"/>
  <c r="W499" i="1"/>
  <c r="W819" i="1"/>
  <c r="W498" i="1"/>
  <c r="W529" i="1"/>
  <c r="W497" i="1"/>
  <c r="W207" i="1"/>
  <c r="W820" i="1"/>
  <c r="W242" i="1"/>
  <c r="W251" i="1" s="1"/>
  <c r="P24" i="3" s="1"/>
  <c r="W500" i="1"/>
  <c r="W508" i="1"/>
  <c r="W527" i="1"/>
  <c r="W206" i="1"/>
  <c r="W803" i="1"/>
  <c r="W204" i="1"/>
  <c r="W210" i="1"/>
  <c r="W607" i="1"/>
  <c r="W608" i="1"/>
  <c r="Z948" i="1"/>
  <c r="P948" i="1"/>
  <c r="AO178" i="1"/>
  <c r="AO193" i="1" s="1"/>
  <c r="AK178" i="1"/>
  <c r="AK193" i="1" s="1"/>
  <c r="F938" i="1"/>
  <c r="AV939" i="1" s="1"/>
  <c r="AR500" i="1"/>
  <c r="AR527" i="1"/>
  <c r="AR210" i="1"/>
  <c r="AR609" i="1"/>
  <c r="AR207" i="1"/>
  <c r="AR608" i="1"/>
  <c r="AR205" i="1"/>
  <c r="AR803" i="1"/>
  <c r="AR804" i="1"/>
  <c r="AR206" i="1"/>
  <c r="AR204" i="1"/>
  <c r="AR795" i="1"/>
  <c r="AR528" i="1"/>
  <c r="AR208" i="1"/>
  <c r="AR820" i="1"/>
  <c r="AR209" i="1"/>
  <c r="AR796" i="1"/>
  <c r="AR794" i="1"/>
  <c r="AR607" i="1"/>
  <c r="AR497" i="1"/>
  <c r="AR498" i="1"/>
  <c r="AR499" i="1"/>
  <c r="AR242" i="1"/>
  <c r="AR251" i="1" s="1"/>
  <c r="P50" i="3" s="1"/>
  <c r="AR508" i="1"/>
  <c r="AR819" i="1"/>
  <c r="AR529" i="1"/>
  <c r="AE242" i="1"/>
  <c r="AE251" i="1" s="1"/>
  <c r="P32" i="3" s="1"/>
  <c r="AE528" i="1"/>
  <c r="AE210" i="1"/>
  <c r="AE205" i="1"/>
  <c r="AE819" i="1"/>
  <c r="AE804" i="1"/>
  <c r="AE500" i="1"/>
  <c r="AE529" i="1"/>
  <c r="AE527" i="1"/>
  <c r="AE803" i="1"/>
  <c r="AE206" i="1"/>
  <c r="AE608" i="1"/>
  <c r="AE209" i="1"/>
  <c r="AE498" i="1"/>
  <c r="AE497" i="1"/>
  <c r="AE607" i="1"/>
  <c r="AE796" i="1"/>
  <c r="AE508" i="1"/>
  <c r="AE499" i="1"/>
  <c r="AE795" i="1"/>
  <c r="AE204" i="1"/>
  <c r="AE794" i="1"/>
  <c r="AE820" i="1"/>
  <c r="AE207" i="1"/>
  <c r="AE609" i="1"/>
  <c r="AE208" i="1"/>
  <c r="M599" i="1"/>
  <c r="AO948" i="1"/>
  <c r="S948" i="1"/>
  <c r="AL178" i="1"/>
  <c r="AL193" i="1" s="1"/>
  <c r="AU599" i="1"/>
  <c r="Q948" i="1"/>
  <c r="F954" i="1"/>
  <c r="AX954" i="1" s="1"/>
  <c r="R208" i="1"/>
  <c r="R820" i="1"/>
  <c r="R508" i="1"/>
  <c r="R528" i="1"/>
  <c r="R206" i="1"/>
  <c r="R794" i="1"/>
  <c r="R803" i="1"/>
  <c r="R498" i="1"/>
  <c r="R500" i="1"/>
  <c r="R527" i="1"/>
  <c r="R607" i="1"/>
  <c r="R207" i="1"/>
  <c r="R242" i="1"/>
  <c r="R251" i="1" s="1"/>
  <c r="P20" i="3" s="1"/>
  <c r="R205" i="1"/>
  <c r="R497" i="1"/>
  <c r="R804" i="1"/>
  <c r="R796" i="1"/>
  <c r="R609" i="1"/>
  <c r="R499" i="1"/>
  <c r="R204" i="1"/>
  <c r="R209" i="1"/>
  <c r="R210" i="1"/>
  <c r="R795" i="1"/>
  <c r="R608" i="1"/>
  <c r="R529" i="1"/>
  <c r="R819" i="1"/>
  <c r="AH948" i="1"/>
  <c r="AB948" i="1"/>
  <c r="AK948" i="1"/>
  <c r="AJ178" i="1"/>
  <c r="AJ193" i="1" s="1"/>
  <c r="Z599" i="1"/>
  <c r="G251" i="1"/>
  <c r="M948" i="1"/>
  <c r="J57" i="3"/>
  <c r="AG5" i="3"/>
  <c r="AJ948" i="1"/>
  <c r="G635" i="1"/>
  <c r="AU948" i="1"/>
  <c r="M178" i="1"/>
  <c r="M193" i="1" s="1"/>
  <c r="H599" i="1"/>
  <c r="H948" i="1"/>
  <c r="G174" i="1"/>
  <c r="G178" i="1" s="1"/>
  <c r="G193" i="1" s="1"/>
  <c r="F165" i="1"/>
  <c r="K948" i="1"/>
  <c r="AI948" i="1"/>
  <c r="AB599" i="1"/>
  <c r="F112" i="1"/>
  <c r="F127" i="2" l="1"/>
  <c r="K126" i="2"/>
  <c r="J126" i="2"/>
  <c r="AI635" i="1"/>
  <c r="Y37" i="3" s="1"/>
  <c r="AA635" i="1"/>
  <c r="Y28" i="3" s="1"/>
  <c r="AT824" i="1"/>
  <c r="AT635" i="1"/>
  <c r="Y52" i="3" s="1"/>
  <c r="L635" i="1"/>
  <c r="Y10" i="3" s="1"/>
  <c r="AK824" i="1"/>
  <c r="AE39" i="3" s="1"/>
  <c r="AC635" i="1"/>
  <c r="Y30" i="3" s="1"/>
  <c r="I824" i="1"/>
  <c r="AE7" i="3" s="1"/>
  <c r="AS824" i="1"/>
  <c r="AE53" i="3" s="1"/>
  <c r="AC824" i="1"/>
  <c r="AE30" i="3" s="1"/>
  <c r="AD635" i="1"/>
  <c r="Y31" i="3" s="1"/>
  <c r="Y635" i="1"/>
  <c r="Y26" i="3" s="1"/>
  <c r="AJ824" i="1"/>
  <c r="AE38" i="3" s="1"/>
  <c r="AL824" i="1"/>
  <c r="AE40" i="3" s="1"/>
  <c r="AB824" i="1"/>
  <c r="AE29" i="3" s="1"/>
  <c r="AH824" i="1"/>
  <c r="Q824" i="1"/>
  <c r="AE19" i="3" s="1"/>
  <c r="AA824" i="1"/>
  <c r="AE28" i="3" s="1"/>
  <c r="V824" i="1"/>
  <c r="AE23" i="3" s="1"/>
  <c r="AO824" i="1"/>
  <c r="AE45" i="3" s="1"/>
  <c r="K824" i="1"/>
  <c r="AE9" i="3" s="1"/>
  <c r="AG824" i="1"/>
  <c r="AE34" i="3" s="1"/>
  <c r="L824" i="1"/>
  <c r="AE10" i="3" s="1"/>
  <c r="AI824" i="1"/>
  <c r="AE37" i="3" s="1"/>
  <c r="J824" i="1"/>
  <c r="AE8" i="3" s="1"/>
  <c r="S824" i="1"/>
  <c r="AN824" i="1"/>
  <c r="AE44" i="3" s="1"/>
  <c r="Y824" i="1"/>
  <c r="AE26" i="3" s="1"/>
  <c r="AQ824" i="1"/>
  <c r="AE49" i="3" s="1"/>
  <c r="X824" i="1"/>
  <c r="AE25" i="3" s="1"/>
  <c r="Z824" i="1"/>
  <c r="AE27" i="3" s="1"/>
  <c r="AF824" i="1"/>
  <c r="AE33" i="3" s="1"/>
  <c r="T824" i="1"/>
  <c r="AE21" i="3" s="1"/>
  <c r="AU824" i="1"/>
  <c r="U824" i="1"/>
  <c r="AE22" i="3" s="1"/>
  <c r="O824" i="1"/>
  <c r="AE15" i="3" s="1"/>
  <c r="AV824" i="1"/>
  <c r="AE55" i="3" s="1"/>
  <c r="M824" i="1"/>
  <c r="AE13" i="3" s="1"/>
  <c r="AM824" i="1"/>
  <c r="AE43" i="3" s="1"/>
  <c r="P824" i="1"/>
  <c r="AE16" i="3" s="1"/>
  <c r="H824" i="1"/>
  <c r="AE6" i="3" s="1"/>
  <c r="AD824" i="1"/>
  <c r="AE31" i="3" s="1"/>
  <c r="AB635" i="1"/>
  <c r="Y29" i="3" s="1"/>
  <c r="AJ635" i="1"/>
  <c r="Y38" i="3" s="1"/>
  <c r="Z635" i="1"/>
  <c r="Y27" i="3" s="1"/>
  <c r="K635" i="1"/>
  <c r="Y9" i="3" s="1"/>
  <c r="U635" i="1"/>
  <c r="Y22" i="3" s="1"/>
  <c r="X635" i="1"/>
  <c r="Y25" i="3" s="1"/>
  <c r="Q635" i="1"/>
  <c r="Y19" i="3" s="1"/>
  <c r="AK635" i="1"/>
  <c r="Y39" i="3" s="1"/>
  <c r="AF635" i="1"/>
  <c r="Y33" i="3" s="1"/>
  <c r="J635" i="1"/>
  <c r="Y8" i="3" s="1"/>
  <c r="M635" i="1"/>
  <c r="Y13" i="3" s="1"/>
  <c r="H635" i="1"/>
  <c r="Y6" i="3" s="1"/>
  <c r="O635" i="1"/>
  <c r="Y15" i="3" s="1"/>
  <c r="AQ635" i="1"/>
  <c r="Y49" i="3" s="1"/>
  <c r="AN635" i="1"/>
  <c r="Y44" i="3" s="1"/>
  <c r="AM635" i="1"/>
  <c r="Y43" i="3" s="1"/>
  <c r="AL635" i="1"/>
  <c r="Y40" i="3" s="1"/>
  <c r="AX209" i="1"/>
  <c r="AO635" i="1"/>
  <c r="Y45" i="3" s="1"/>
  <c r="AS635" i="1"/>
  <c r="Y51" i="3" s="1"/>
  <c r="I635" i="1"/>
  <c r="Y7" i="3" s="1"/>
  <c r="AG635" i="1"/>
  <c r="Y34" i="3" s="1"/>
  <c r="P635" i="1"/>
  <c r="Y16" i="3" s="1"/>
  <c r="AU635" i="1"/>
  <c r="Y53" i="3" s="1"/>
  <c r="T635" i="1"/>
  <c r="Y21" i="3" s="1"/>
  <c r="AV635" i="1"/>
  <c r="Y55" i="3" s="1"/>
  <c r="AK939" i="1"/>
  <c r="AB939" i="1"/>
  <c r="Y939" i="1"/>
  <c r="H945" i="1"/>
  <c r="H201" i="1" s="1"/>
  <c r="AO945" i="1"/>
  <c r="AO201" i="1" s="1"/>
  <c r="AI939" i="1"/>
  <c r="H939" i="1"/>
  <c r="AG939" i="1"/>
  <c r="N939" i="1"/>
  <c r="V939" i="1"/>
  <c r="Q939" i="1"/>
  <c r="AO939" i="1"/>
  <c r="X60" i="3"/>
  <c r="M939" i="1"/>
  <c r="K939" i="1"/>
  <c r="AH939" i="1"/>
  <c r="AJ945" i="1"/>
  <c r="AJ201" i="1" s="1"/>
  <c r="AK945" i="1"/>
  <c r="AK201" i="1" s="1"/>
  <c r="AH945" i="1"/>
  <c r="AH201" i="1" s="1"/>
  <c r="K945" i="1"/>
  <c r="K201" i="1" s="1"/>
  <c r="AU945" i="1"/>
  <c r="AU201" i="1" s="1"/>
  <c r="AB945" i="1"/>
  <c r="AB201" i="1" s="1"/>
  <c r="P945" i="1"/>
  <c r="P201" i="1" s="1"/>
  <c r="M945" i="1"/>
  <c r="M201" i="1" s="1"/>
  <c r="S945" i="1"/>
  <c r="S201" i="1" s="1"/>
  <c r="AI945" i="1"/>
  <c r="AI201" i="1" s="1"/>
  <c r="Q945" i="1"/>
  <c r="Q201" i="1" s="1"/>
  <c r="Z945" i="1"/>
  <c r="Z201" i="1" s="1"/>
  <c r="X945" i="1"/>
  <c r="X201" i="1" s="1"/>
  <c r="AA945" i="1"/>
  <c r="AA201" i="1" s="1"/>
  <c r="AX820" i="1"/>
  <c r="AX207" i="1"/>
  <c r="AX607" i="1"/>
  <c r="C930" i="1"/>
  <c r="AX210" i="1"/>
  <c r="AX794" i="1"/>
  <c r="AR635" i="1"/>
  <c r="Y50" i="3" s="1"/>
  <c r="AX795" i="1"/>
  <c r="AX204" i="1"/>
  <c r="M61" i="3"/>
  <c r="AX609" i="1"/>
  <c r="AX527" i="1"/>
  <c r="AX508" i="1"/>
  <c r="AX529" i="1"/>
  <c r="AX796" i="1"/>
  <c r="AX500" i="1"/>
  <c r="AX528" i="1"/>
  <c r="G824" i="1"/>
  <c r="AE5" i="3" s="1"/>
  <c r="AX499" i="1"/>
  <c r="AX819" i="1"/>
  <c r="W635" i="1"/>
  <c r="Y24" i="3" s="1"/>
  <c r="AX242" i="1"/>
  <c r="AX608" i="1"/>
  <c r="AX804" i="1"/>
  <c r="AX208" i="1"/>
  <c r="AX498" i="1"/>
  <c r="J945" i="1"/>
  <c r="J201" i="1" s="1"/>
  <c r="AX205" i="1"/>
  <c r="AX803" i="1"/>
  <c r="P939" i="1"/>
  <c r="J939" i="1"/>
  <c r="R824" i="1"/>
  <c r="AE20" i="3" s="1"/>
  <c r="AX206" i="1"/>
  <c r="R635" i="1"/>
  <c r="Y20" i="3" s="1"/>
  <c r="G201" i="1"/>
  <c r="Y5" i="3"/>
  <c r="S939" i="1"/>
  <c r="W824" i="1"/>
  <c r="AP824" i="1"/>
  <c r="V945" i="1"/>
  <c r="V201" i="1" s="1"/>
  <c r="U939" i="1"/>
  <c r="AP635" i="1"/>
  <c r="Y46" i="3" s="1"/>
  <c r="Y945" i="1"/>
  <c r="Y201" i="1" s="1"/>
  <c r="N635" i="1"/>
  <c r="Y14" i="3" s="1"/>
  <c r="J61" i="3"/>
  <c r="J60" i="3"/>
  <c r="L939" i="1"/>
  <c r="AD939" i="1"/>
  <c r="AC939" i="1"/>
  <c r="AM939" i="1"/>
  <c r="AQ939" i="1"/>
  <c r="W939" i="1"/>
  <c r="AR939" i="1"/>
  <c r="T939" i="1"/>
  <c r="AP939" i="1"/>
  <c r="AN939" i="1"/>
  <c r="AT939" i="1"/>
  <c r="AE939" i="1"/>
  <c r="R939" i="1"/>
  <c r="O939" i="1"/>
  <c r="I939" i="1"/>
  <c r="AF939" i="1"/>
  <c r="AS939" i="1"/>
  <c r="F645" i="1"/>
  <c r="AA59" i="3" s="1"/>
  <c r="AA5" i="3"/>
  <c r="G939" i="1"/>
  <c r="AF59" i="3"/>
  <c r="AF57" i="3" s="1"/>
  <c r="AG59" i="3"/>
  <c r="AG57" i="3" s="1"/>
  <c r="F174" i="1"/>
  <c r="F178" i="1" s="1"/>
  <c r="F193" i="1" s="1"/>
  <c r="Z939" i="1"/>
  <c r="AR824" i="1"/>
  <c r="AJ939" i="1"/>
  <c r="N824" i="1"/>
  <c r="AE635" i="1"/>
  <c r="Y32" i="3" s="1"/>
  <c r="F948" i="1"/>
  <c r="AB949" i="1" s="1"/>
  <c r="AB504" i="1" s="1"/>
  <c r="AT945" i="1"/>
  <c r="AT201" i="1" s="1"/>
  <c r="T945" i="1"/>
  <c r="T201" i="1" s="1"/>
  <c r="AF945" i="1"/>
  <c r="AF201" i="1" s="1"/>
  <c r="I945" i="1"/>
  <c r="I201" i="1" s="1"/>
  <c r="AC945" i="1"/>
  <c r="AC201" i="1" s="1"/>
  <c r="AN945" i="1"/>
  <c r="AN201" i="1" s="1"/>
  <c r="AQ945" i="1"/>
  <c r="AQ201" i="1" s="1"/>
  <c r="AD945" i="1"/>
  <c r="AD201" i="1" s="1"/>
  <c r="L945" i="1"/>
  <c r="L201" i="1" s="1"/>
  <c r="R945" i="1"/>
  <c r="R201" i="1" s="1"/>
  <c r="AE945" i="1"/>
  <c r="AE201" i="1" s="1"/>
  <c r="AP945" i="1"/>
  <c r="AP201" i="1" s="1"/>
  <c r="AM945" i="1"/>
  <c r="AM201" i="1" s="1"/>
  <c r="O945" i="1"/>
  <c r="O201" i="1" s="1"/>
  <c r="AR945" i="1"/>
  <c r="AR201" i="1" s="1"/>
  <c r="W945" i="1"/>
  <c r="W201" i="1" s="1"/>
  <c r="X939" i="1"/>
  <c r="AS945" i="1"/>
  <c r="AS201" i="1" s="1"/>
  <c r="F61" i="3"/>
  <c r="F60" i="3"/>
  <c r="AV945" i="1"/>
  <c r="AV201" i="1" s="1"/>
  <c r="F251" i="1"/>
  <c r="P59" i="3" s="1"/>
  <c r="P5" i="3"/>
  <c r="AE824" i="1"/>
  <c r="AX497" i="1"/>
  <c r="AI59" i="3"/>
  <c r="AI57" i="3" s="1"/>
  <c r="F599" i="1"/>
  <c r="AL945" i="1"/>
  <c r="AL201" i="1" s="1"/>
  <c r="AG945" i="1"/>
  <c r="AG201" i="1" s="1"/>
  <c r="W61" i="3"/>
  <c r="W60" i="3"/>
  <c r="AA939" i="1"/>
  <c r="N945" i="1"/>
  <c r="N201" i="1" s="1"/>
  <c r="AU939" i="1"/>
  <c r="AL939" i="1"/>
  <c r="U945" i="1"/>
  <c r="U201" i="1" s="1"/>
  <c r="F128" i="2" l="1"/>
  <c r="K127" i="2"/>
  <c r="J127" i="2"/>
  <c r="AE51" i="3"/>
  <c r="AE52" i="3"/>
  <c r="N949" i="1"/>
  <c r="N504" i="1" s="1"/>
  <c r="AL949" i="1"/>
  <c r="AL504" i="1" s="1"/>
  <c r="X949" i="1"/>
  <c r="X504" i="1" s="1"/>
  <c r="S949" i="1"/>
  <c r="S504" i="1" s="1"/>
  <c r="AS949" i="1"/>
  <c r="AS504" i="1" s="1"/>
  <c r="AG949" i="1"/>
  <c r="AG504" i="1" s="1"/>
  <c r="G949" i="1"/>
  <c r="G504" i="1" s="1"/>
  <c r="AO949" i="1"/>
  <c r="AO504" i="1" s="1"/>
  <c r="Z949" i="1"/>
  <c r="Z504" i="1" s="1"/>
  <c r="P57" i="3"/>
  <c r="P61" i="3" s="1"/>
  <c r="AV949" i="1"/>
  <c r="AV504" i="1" s="1"/>
  <c r="K949" i="1"/>
  <c r="K504" i="1" s="1"/>
  <c r="AJ949" i="1"/>
  <c r="AJ504" i="1" s="1"/>
  <c r="AA949" i="1"/>
  <c r="AA504" i="1" s="1"/>
  <c r="AE14" i="3"/>
  <c r="AE24" i="3"/>
  <c r="F635" i="1"/>
  <c r="Y59" i="3" s="1"/>
  <c r="Y57" i="3" s="1"/>
  <c r="AU949" i="1"/>
  <c r="AU504" i="1" s="1"/>
  <c r="J949" i="1"/>
  <c r="J504" i="1" s="1"/>
  <c r="F939" i="1"/>
  <c r="AX939" i="1" s="1"/>
  <c r="P949" i="1"/>
  <c r="P504" i="1" s="1"/>
  <c r="AF60" i="3"/>
  <c r="AF61" i="3"/>
  <c r="Y949" i="1"/>
  <c r="Y504" i="1" s="1"/>
  <c r="V949" i="1"/>
  <c r="V504" i="1" s="1"/>
  <c r="AE46" i="3"/>
  <c r="U949" i="1"/>
  <c r="U504" i="1" s="1"/>
  <c r="AH949" i="1"/>
  <c r="AH504" i="1" s="1"/>
  <c r="F824" i="1"/>
  <c r="AR826" i="1" s="1"/>
  <c r="AE50" i="3"/>
  <c r="C987" i="1"/>
  <c r="AK949" i="1"/>
  <c r="AK504" i="1" s="1"/>
  <c r="AX201" i="1"/>
  <c r="AE32" i="3"/>
  <c r="AP949" i="1"/>
  <c r="AP504" i="1" s="1"/>
  <c r="T949" i="1"/>
  <c r="T504" i="1" s="1"/>
  <c r="L949" i="1"/>
  <c r="L504" i="1" s="1"/>
  <c r="AN949" i="1"/>
  <c r="AN504" i="1" s="1"/>
  <c r="AF949" i="1"/>
  <c r="AF504" i="1" s="1"/>
  <c r="R949" i="1"/>
  <c r="R504" i="1" s="1"/>
  <c r="AD949" i="1"/>
  <c r="AD504" i="1" s="1"/>
  <c r="AR949" i="1"/>
  <c r="AR504" i="1" s="1"/>
  <c r="AE949" i="1"/>
  <c r="AE504" i="1" s="1"/>
  <c r="AC949" i="1"/>
  <c r="AC504" i="1" s="1"/>
  <c r="AM949" i="1"/>
  <c r="AM504" i="1" s="1"/>
  <c r="O949" i="1"/>
  <c r="O504" i="1" s="1"/>
  <c r="AT949" i="1"/>
  <c r="AT504" i="1" s="1"/>
  <c r="W949" i="1"/>
  <c r="W504" i="1" s="1"/>
  <c r="AQ949" i="1"/>
  <c r="AQ504" i="1" s="1"/>
  <c r="I949" i="1"/>
  <c r="I504" i="1" s="1"/>
  <c r="AA57" i="3"/>
  <c r="Q949" i="1"/>
  <c r="Q504" i="1" s="1"/>
  <c r="AI949" i="1"/>
  <c r="AI504" i="1" s="1"/>
  <c r="AI61" i="3"/>
  <c r="AI60" i="3"/>
  <c r="AG60" i="3"/>
  <c r="AG61" i="3"/>
  <c r="H949" i="1"/>
  <c r="H504" i="1" s="1"/>
  <c r="M949" i="1"/>
  <c r="M504" i="1" s="1"/>
  <c r="F945" i="1"/>
  <c r="AX945" i="1" s="1"/>
  <c r="F129" i="2" l="1"/>
  <c r="K128" i="2"/>
  <c r="J128" i="2"/>
  <c r="P60" i="3"/>
  <c r="AP826" i="1"/>
  <c r="AE826" i="1"/>
  <c r="F949" i="1"/>
  <c r="AX949" i="1" s="1"/>
  <c r="AA60" i="3"/>
  <c r="AA61" i="3"/>
  <c r="AE59" i="3"/>
  <c r="AE57" i="3" s="1"/>
  <c r="AK826" i="1"/>
  <c r="AD826" i="1"/>
  <c r="AM826" i="1"/>
  <c r="AG826" i="1"/>
  <c r="AA826" i="1"/>
  <c r="M826" i="1"/>
  <c r="Q826" i="1"/>
  <c r="K826" i="1"/>
  <c r="T826" i="1"/>
  <c r="AU826" i="1"/>
  <c r="U826" i="1"/>
  <c r="AS826" i="1"/>
  <c r="AC826" i="1"/>
  <c r="AQ826" i="1"/>
  <c r="L826" i="1"/>
  <c r="G826" i="1"/>
  <c r="H826" i="1"/>
  <c r="AT826" i="1"/>
  <c r="Z826" i="1"/>
  <c r="R826" i="1"/>
  <c r="AB826" i="1"/>
  <c r="Y826" i="1"/>
  <c r="AJ826" i="1"/>
  <c r="AI826" i="1"/>
  <c r="I826" i="1"/>
  <c r="AL826" i="1"/>
  <c r="X826" i="1"/>
  <c r="AH826" i="1"/>
  <c r="AV826" i="1"/>
  <c r="O826" i="1"/>
  <c r="AN826" i="1"/>
  <c r="S826" i="1"/>
  <c r="AF826" i="1"/>
  <c r="J826" i="1"/>
  <c r="AO826" i="1"/>
  <c r="P826" i="1"/>
  <c r="V826" i="1"/>
  <c r="AX504" i="1"/>
  <c r="C932" i="1"/>
  <c r="Y61" i="3"/>
  <c r="Y60" i="3"/>
  <c r="W826" i="1"/>
  <c r="N826" i="1"/>
  <c r="F130" i="2" l="1"/>
  <c r="K129" i="2"/>
  <c r="J129" i="2"/>
  <c r="C934" i="1"/>
  <c r="C936" i="1"/>
  <c r="C960" i="1"/>
  <c r="F826" i="1"/>
  <c r="AE61" i="3"/>
  <c r="AE60" i="3"/>
  <c r="F131" i="2" l="1"/>
  <c r="J130" i="2"/>
  <c r="K130" i="2"/>
  <c r="C962" i="1"/>
  <c r="F132" i="2" l="1"/>
  <c r="K131" i="2"/>
  <c r="J131" i="2"/>
  <c r="C964" i="1"/>
  <c r="F133" i="2" l="1"/>
  <c r="K132" i="2"/>
  <c r="J132" i="2"/>
  <c r="C966" i="1"/>
  <c r="F134" i="2" l="1"/>
  <c r="K133" i="2"/>
  <c r="J133" i="2"/>
  <c r="C968" i="1"/>
  <c r="F135" i="2" l="1"/>
  <c r="K134" i="2"/>
  <c r="J134" i="2"/>
  <c r="C970" i="1"/>
  <c r="F136" i="2" l="1"/>
  <c r="K135" i="2"/>
  <c r="J135" i="2"/>
  <c r="C972" i="1"/>
  <c r="F137" i="2" l="1"/>
  <c r="K136" i="2"/>
  <c r="J136" i="2"/>
  <c r="C974" i="1"/>
  <c r="F138" i="2" l="1"/>
  <c r="K137" i="2"/>
  <c r="J137" i="2"/>
  <c r="C976" i="1"/>
  <c r="F139" i="2" l="1"/>
  <c r="J138" i="2"/>
  <c r="K138" i="2"/>
  <c r="C978" i="1"/>
  <c r="F140" i="2" l="1"/>
  <c r="K139" i="2"/>
  <c r="J139" i="2"/>
  <c r="C980" i="1"/>
  <c r="F141" i="2" l="1"/>
  <c r="K140" i="2"/>
  <c r="J140" i="2"/>
  <c r="E781" i="1"/>
  <c r="AX781" i="1" s="1"/>
  <c r="C982" i="1"/>
  <c r="F142" i="2" l="1"/>
  <c r="K141" i="2"/>
  <c r="J141" i="2"/>
  <c r="C984" i="1"/>
  <c r="E788" i="1"/>
  <c r="AX788" i="1" s="1"/>
  <c r="F143" i="2" l="1"/>
  <c r="K142" i="2"/>
  <c r="J142" i="2"/>
  <c r="AX844" i="1"/>
  <c r="F144" i="2" l="1"/>
  <c r="K143" i="2"/>
  <c r="J143" i="2"/>
  <c r="F145" i="2" l="1"/>
  <c r="K144" i="2"/>
  <c r="J144" i="2"/>
  <c r="F146" i="2" l="1"/>
  <c r="K145" i="2"/>
  <c r="J145" i="2"/>
  <c r="F147" i="2" l="1"/>
  <c r="K146" i="2"/>
  <c r="J146" i="2"/>
  <c r="F148" i="2" l="1"/>
  <c r="K147" i="2"/>
  <c r="J147" i="2"/>
  <c r="F149" i="2" l="1"/>
  <c r="K148" i="2"/>
  <c r="J148" i="2"/>
  <c r="F150" i="2" l="1"/>
  <c r="K149" i="2"/>
  <c r="J149" i="2"/>
  <c r="F151" i="2" l="1"/>
  <c r="K150" i="2"/>
  <c r="J150" i="2"/>
  <c r="F152" i="2" l="1"/>
  <c r="K151" i="2"/>
  <c r="J151" i="2"/>
  <c r="F153" i="2" l="1"/>
  <c r="K152" i="2"/>
  <c r="J152" i="2"/>
  <c r="F154" i="2" l="1"/>
  <c r="K153" i="2"/>
  <c r="J153" i="2"/>
  <c r="F155" i="2" l="1"/>
  <c r="K154" i="2"/>
  <c r="J154" i="2"/>
  <c r="F156" i="2" l="1"/>
  <c r="K155" i="2"/>
  <c r="J155" i="2"/>
  <c r="F157" i="2" l="1"/>
  <c r="K156" i="2"/>
  <c r="J156" i="2"/>
  <c r="F158" i="2" l="1"/>
  <c r="K157" i="2"/>
  <c r="J157" i="2"/>
  <c r="F159" i="2" l="1"/>
  <c r="K158" i="2"/>
  <c r="J158" i="2"/>
  <c r="F160" i="2" l="1"/>
  <c r="K159" i="2"/>
  <c r="J159" i="2"/>
  <c r="F161" i="2" l="1"/>
  <c r="K160" i="2"/>
  <c r="J160" i="2"/>
  <c r="F162" i="2" l="1"/>
  <c r="K161" i="2"/>
  <c r="J161" i="2"/>
  <c r="F163" i="2" l="1"/>
  <c r="K162" i="2"/>
  <c r="J162" i="2"/>
  <c r="F164" i="2" l="1"/>
  <c r="K163" i="2"/>
  <c r="J163" i="2"/>
  <c r="F165" i="2" l="1"/>
  <c r="K164" i="2"/>
  <c r="J164" i="2"/>
  <c r="F166" i="2" l="1"/>
  <c r="K165" i="2"/>
  <c r="J165" i="2"/>
  <c r="F167" i="2" l="1"/>
  <c r="K166" i="2"/>
  <c r="J166" i="2"/>
  <c r="F168" i="2" l="1"/>
  <c r="K167" i="2"/>
  <c r="J167" i="2"/>
  <c r="F169" i="2" l="1"/>
  <c r="K168" i="2"/>
  <c r="J168" i="2"/>
  <c r="F170" i="2" l="1"/>
  <c r="K169" i="2"/>
  <c r="J169" i="2"/>
  <c r="F171" i="2" l="1"/>
  <c r="K170" i="2"/>
  <c r="J170" i="2"/>
  <c r="F172" i="2" l="1"/>
  <c r="K171" i="2"/>
  <c r="J171" i="2"/>
  <c r="F173" i="2" l="1"/>
  <c r="K172" i="2"/>
  <c r="J172" i="2"/>
  <c r="F174" i="2" l="1"/>
  <c r="K173" i="2"/>
  <c r="J173" i="2"/>
  <c r="F175" i="2" l="1"/>
  <c r="K174" i="2"/>
  <c r="J174" i="2"/>
  <c r="F176" i="2" l="1"/>
  <c r="K175" i="2"/>
  <c r="J175" i="2"/>
  <c r="F177" i="2" l="1"/>
  <c r="K176" i="2"/>
  <c r="J176" i="2"/>
  <c r="F178" i="2" l="1"/>
  <c r="K177" i="2"/>
  <c r="J177" i="2"/>
  <c r="F179" i="2" l="1"/>
  <c r="J178" i="2"/>
  <c r="K178" i="2"/>
  <c r="F180" i="2" l="1"/>
  <c r="K179" i="2"/>
  <c r="J179" i="2"/>
  <c r="F181" i="2" l="1"/>
  <c r="K180" i="2"/>
  <c r="J180" i="2"/>
  <c r="F182" i="2" l="1"/>
  <c r="K181" i="2"/>
  <c r="J181" i="2"/>
  <c r="F183" i="2" l="1"/>
  <c r="K182" i="2"/>
  <c r="J182" i="2"/>
  <c r="F184" i="2" l="1"/>
  <c r="K183" i="2"/>
  <c r="J183" i="2"/>
  <c r="F185" i="2" l="1"/>
  <c r="K184" i="2"/>
  <c r="J184" i="2"/>
  <c r="F186" i="2" l="1"/>
  <c r="K185" i="2"/>
  <c r="J185" i="2"/>
  <c r="F187" i="2" l="1"/>
  <c r="K186" i="2"/>
  <c r="J186" i="2"/>
  <c r="F188" i="2" l="1"/>
  <c r="K187" i="2"/>
  <c r="J187" i="2"/>
  <c r="F189" i="2" l="1"/>
  <c r="K188" i="2"/>
  <c r="J188" i="2"/>
  <c r="F190" i="2" l="1"/>
  <c r="K189" i="2"/>
  <c r="J189" i="2"/>
  <c r="F191" i="2" l="1"/>
  <c r="K190" i="2"/>
  <c r="J190" i="2"/>
  <c r="F192" i="2" l="1"/>
  <c r="K191" i="2"/>
  <c r="J191" i="2"/>
  <c r="F193" i="2" l="1"/>
  <c r="K192" i="2"/>
  <c r="J192" i="2"/>
  <c r="F194" i="2" l="1"/>
  <c r="K193" i="2"/>
  <c r="J193" i="2"/>
  <c r="F195" i="2" l="1"/>
  <c r="K194" i="2"/>
  <c r="J194" i="2"/>
  <c r="F196" i="2" l="1"/>
  <c r="K195" i="2"/>
  <c r="J195" i="2"/>
  <c r="F197" i="2" l="1"/>
  <c r="K196" i="2"/>
  <c r="J196" i="2"/>
  <c r="F198" i="2" l="1"/>
  <c r="K197" i="2"/>
  <c r="J197" i="2"/>
  <c r="F199" i="2" l="1"/>
  <c r="K198" i="2"/>
  <c r="J198" i="2"/>
  <c r="F200" i="2" l="1"/>
  <c r="K199" i="2"/>
  <c r="J199" i="2"/>
  <c r="F201" i="2" l="1"/>
  <c r="K200" i="2"/>
  <c r="J200" i="2"/>
  <c r="F202" i="2" l="1"/>
  <c r="K201" i="2"/>
  <c r="J201" i="2"/>
  <c r="F203" i="2" l="1"/>
  <c r="K202" i="2"/>
  <c r="J202" i="2"/>
  <c r="F204" i="2" l="1"/>
  <c r="K203" i="2"/>
  <c r="J203" i="2"/>
  <c r="F205" i="2" l="1"/>
  <c r="K204" i="2"/>
  <c r="J204" i="2"/>
  <c r="F206" i="2" l="1"/>
  <c r="K205" i="2"/>
  <c r="J205" i="2"/>
  <c r="F207" i="2" l="1"/>
  <c r="K206" i="2"/>
  <c r="J206" i="2"/>
  <c r="F208" i="2" l="1"/>
  <c r="K207" i="2"/>
  <c r="J207" i="2"/>
  <c r="F209" i="2" l="1"/>
  <c r="K208" i="2"/>
  <c r="J208" i="2"/>
  <c r="F210" i="2" l="1"/>
  <c r="K209" i="2"/>
  <c r="J209" i="2"/>
  <c r="F211" i="2" l="1"/>
  <c r="K210" i="2"/>
  <c r="J210" i="2"/>
  <c r="F212" i="2" l="1"/>
  <c r="K211" i="2"/>
  <c r="J211" i="2"/>
  <c r="F213" i="2" l="1"/>
  <c r="K212" i="2"/>
  <c r="J212" i="2"/>
  <c r="F214" i="2" l="1"/>
  <c r="K213" i="2"/>
  <c r="J213" i="2"/>
  <c r="F215" i="2" l="1"/>
  <c r="K214" i="2"/>
  <c r="J214" i="2"/>
  <c r="F216" i="2" l="1"/>
  <c r="K215" i="2"/>
  <c r="J215" i="2"/>
  <c r="F217" i="2" l="1"/>
  <c r="K216" i="2"/>
  <c r="J216" i="2"/>
  <c r="F218" i="2" l="1"/>
  <c r="K217" i="2"/>
  <c r="J217" i="2"/>
  <c r="F219" i="2" l="1"/>
  <c r="K218" i="2"/>
  <c r="J218" i="2"/>
  <c r="F220" i="2" l="1"/>
  <c r="K219" i="2"/>
  <c r="J219" i="2"/>
  <c r="F221" i="2" l="1"/>
  <c r="K220" i="2"/>
  <c r="J220" i="2"/>
  <c r="F222" i="2" l="1"/>
  <c r="K221" i="2"/>
  <c r="J221" i="2"/>
  <c r="F223" i="2" l="1"/>
  <c r="K222" i="2"/>
  <c r="J222" i="2"/>
  <c r="F224" i="2" l="1"/>
  <c r="K223" i="2"/>
  <c r="J223" i="2"/>
  <c r="F225" i="2" l="1"/>
  <c r="K224" i="2"/>
  <c r="J224" i="2"/>
  <c r="F226" i="2" l="1"/>
  <c r="K225" i="2"/>
  <c r="J225" i="2"/>
  <c r="F227" i="2" l="1"/>
  <c r="K226" i="2"/>
  <c r="J226" i="2"/>
  <c r="F228" i="2" l="1"/>
  <c r="K227" i="2"/>
  <c r="J227" i="2"/>
  <c r="F229" i="2" l="1"/>
  <c r="K228" i="2"/>
  <c r="J228" i="2"/>
  <c r="F230" i="2" l="1"/>
  <c r="K229" i="2"/>
  <c r="J229" i="2"/>
  <c r="F231" i="2" l="1"/>
  <c r="K230" i="2"/>
  <c r="J230" i="2"/>
  <c r="F232" i="2" l="1"/>
  <c r="K231" i="2"/>
  <c r="J231" i="2"/>
  <c r="F233" i="2" l="1"/>
  <c r="K232" i="2"/>
  <c r="J232" i="2"/>
  <c r="F234" i="2" l="1"/>
  <c r="K233" i="2"/>
  <c r="J233" i="2"/>
  <c r="F235" i="2" l="1"/>
  <c r="K234" i="2"/>
  <c r="J234" i="2"/>
  <c r="F236" i="2" l="1"/>
  <c r="K235" i="2"/>
  <c r="J235" i="2"/>
  <c r="F237" i="2" l="1"/>
  <c r="K236" i="2"/>
  <c r="J236" i="2"/>
  <c r="F238" i="2" l="1"/>
  <c r="K237" i="2"/>
  <c r="J237" i="2"/>
  <c r="F239" i="2" l="1"/>
  <c r="K238" i="2"/>
  <c r="J238" i="2"/>
  <c r="F240" i="2" l="1"/>
  <c r="K239" i="2"/>
  <c r="J239" i="2"/>
  <c r="F241" i="2" l="1"/>
  <c r="K240" i="2"/>
  <c r="J240" i="2"/>
  <c r="F242" i="2" l="1"/>
  <c r="K241" i="2"/>
  <c r="J241" i="2"/>
  <c r="F243" i="2" l="1"/>
  <c r="K242" i="2"/>
  <c r="J242" i="2"/>
  <c r="F244" i="2" l="1"/>
  <c r="K243" i="2"/>
  <c r="J243" i="2"/>
  <c r="F245" i="2" l="1"/>
  <c r="K244" i="2"/>
  <c r="J244" i="2"/>
  <c r="F246" i="2" l="1"/>
  <c r="K245" i="2"/>
  <c r="J245" i="2"/>
  <c r="F247" i="2" l="1"/>
  <c r="K246" i="2"/>
  <c r="J246" i="2"/>
  <c r="F248" i="2" l="1"/>
  <c r="K247" i="2"/>
  <c r="J247" i="2"/>
  <c r="F249" i="2" l="1"/>
  <c r="K248" i="2"/>
  <c r="J248" i="2"/>
  <c r="F250" i="2" l="1"/>
  <c r="K249" i="2"/>
  <c r="J249" i="2"/>
  <c r="F251" i="2" l="1"/>
  <c r="K250" i="2"/>
  <c r="J250" i="2"/>
  <c r="F252" i="2" l="1"/>
  <c r="K251" i="2"/>
  <c r="J251" i="2"/>
  <c r="F253" i="2" l="1"/>
  <c r="K252" i="2"/>
  <c r="J252" i="2"/>
  <c r="F254" i="2" l="1"/>
  <c r="K253" i="2"/>
  <c r="J253" i="2"/>
  <c r="F255" i="2" l="1"/>
  <c r="K254" i="2"/>
  <c r="J254" i="2"/>
  <c r="F256" i="2" l="1"/>
  <c r="K255" i="2"/>
  <c r="J255" i="2"/>
  <c r="F257" i="2" l="1"/>
  <c r="K256" i="2"/>
  <c r="J256" i="2"/>
  <c r="F258" i="2" l="1"/>
  <c r="K257" i="2"/>
  <c r="J257" i="2"/>
  <c r="F259" i="2" l="1"/>
  <c r="K258" i="2"/>
  <c r="J258" i="2"/>
  <c r="F260" i="2" l="1"/>
  <c r="K259" i="2"/>
  <c r="J259" i="2"/>
  <c r="F261" i="2" l="1"/>
  <c r="K260" i="2"/>
  <c r="J260" i="2"/>
  <c r="F262" i="2" l="1"/>
  <c r="K261" i="2"/>
  <c r="J261" i="2"/>
  <c r="F263" i="2" l="1"/>
  <c r="K262" i="2"/>
  <c r="J262" i="2"/>
  <c r="F264" i="2" l="1"/>
  <c r="K263" i="2"/>
  <c r="J263" i="2"/>
  <c r="F265" i="2" l="1"/>
  <c r="K264" i="2"/>
  <c r="J264" i="2"/>
  <c r="F266" i="2" l="1"/>
  <c r="K265" i="2"/>
  <c r="J265" i="2"/>
  <c r="F267" i="2" l="1"/>
  <c r="K266" i="2"/>
  <c r="J266" i="2"/>
  <c r="F268" i="2" l="1"/>
  <c r="K267" i="2"/>
  <c r="J267" i="2"/>
  <c r="F269" i="2" l="1"/>
  <c r="K268" i="2"/>
  <c r="J268" i="2"/>
  <c r="F270" i="2" l="1"/>
  <c r="K269" i="2"/>
  <c r="J269" i="2"/>
  <c r="F271" i="2" l="1"/>
  <c r="K270" i="2"/>
  <c r="J270" i="2"/>
  <c r="F272" i="2" l="1"/>
  <c r="K271" i="2"/>
  <c r="J271" i="2"/>
  <c r="F273" i="2" l="1"/>
  <c r="K272" i="2"/>
  <c r="J272" i="2"/>
  <c r="F274" i="2" l="1"/>
  <c r="K273" i="2"/>
  <c r="J273" i="2"/>
  <c r="F275" i="2" l="1"/>
  <c r="K274" i="2"/>
  <c r="J274" i="2"/>
  <c r="F276" i="2" l="1"/>
  <c r="K275" i="2"/>
  <c r="J275" i="2"/>
  <c r="F277" i="2" l="1"/>
  <c r="K276" i="2"/>
  <c r="J276" i="2"/>
  <c r="F278" i="2" l="1"/>
  <c r="K277" i="2"/>
  <c r="J277" i="2"/>
  <c r="F279" i="2" l="1"/>
  <c r="K278" i="2"/>
  <c r="J278" i="2"/>
  <c r="F280" i="2" l="1"/>
  <c r="K279" i="2"/>
  <c r="J279" i="2"/>
  <c r="F281" i="2" l="1"/>
  <c r="K280" i="2"/>
  <c r="J280" i="2"/>
  <c r="F282" i="2" l="1"/>
  <c r="K281" i="2"/>
  <c r="J281" i="2"/>
  <c r="F283" i="2" l="1"/>
  <c r="K282" i="2"/>
  <c r="J282" i="2"/>
  <c r="F284" i="2" l="1"/>
  <c r="K283" i="2"/>
  <c r="J283" i="2"/>
  <c r="F285" i="2" l="1"/>
  <c r="K284" i="2"/>
  <c r="J284" i="2"/>
  <c r="F286" i="2" l="1"/>
  <c r="K285" i="2"/>
  <c r="J285" i="2"/>
  <c r="F287" i="2" l="1"/>
  <c r="K286" i="2"/>
  <c r="J286" i="2"/>
  <c r="F288" i="2" l="1"/>
  <c r="K287" i="2"/>
  <c r="J287" i="2"/>
  <c r="F289" i="2" l="1"/>
  <c r="K288" i="2"/>
  <c r="J288" i="2"/>
  <c r="F290" i="2" l="1"/>
  <c r="K289" i="2"/>
  <c r="J289" i="2"/>
  <c r="F291" i="2" l="1"/>
  <c r="K290" i="2"/>
  <c r="J290" i="2"/>
  <c r="F292" i="2" l="1"/>
  <c r="K291" i="2"/>
  <c r="J291" i="2"/>
  <c r="F293" i="2" l="1"/>
  <c r="K292" i="2"/>
  <c r="J292" i="2"/>
  <c r="F294" i="2" l="1"/>
  <c r="K293" i="2"/>
  <c r="J293" i="2"/>
  <c r="F295" i="2" l="1"/>
  <c r="K294" i="2"/>
  <c r="J294" i="2"/>
  <c r="F296" i="2" l="1"/>
  <c r="K295" i="2"/>
  <c r="J295" i="2"/>
  <c r="F297" i="2" l="1"/>
  <c r="K296" i="2"/>
  <c r="J296" i="2"/>
  <c r="F298" i="2" l="1"/>
  <c r="K297" i="2"/>
  <c r="J297" i="2"/>
  <c r="F299" i="2" l="1"/>
  <c r="K298" i="2"/>
  <c r="J298" i="2"/>
  <c r="F300" i="2" l="1"/>
  <c r="K299" i="2"/>
  <c r="J299" i="2"/>
  <c r="F301" i="2" l="1"/>
  <c r="K300" i="2"/>
  <c r="J300" i="2"/>
  <c r="F302" i="2" l="1"/>
  <c r="K301" i="2"/>
  <c r="J301" i="2"/>
  <c r="F303" i="2" l="1"/>
  <c r="K302" i="2"/>
  <c r="J302" i="2"/>
  <c r="F304" i="2" l="1"/>
  <c r="K303" i="2"/>
  <c r="J303" i="2"/>
  <c r="F305" i="2" l="1"/>
  <c r="K304" i="2"/>
  <c r="J304" i="2"/>
  <c r="F306" i="2" l="1"/>
  <c r="K305" i="2"/>
  <c r="J305" i="2"/>
  <c r="F307" i="2" l="1"/>
  <c r="K306" i="2"/>
  <c r="J306" i="2"/>
  <c r="F308" i="2" l="1"/>
  <c r="K307" i="2"/>
  <c r="J307" i="2"/>
  <c r="F309" i="2" l="1"/>
  <c r="K308" i="2"/>
  <c r="J308" i="2"/>
  <c r="F310" i="2" l="1"/>
  <c r="K309" i="2"/>
  <c r="J309" i="2"/>
  <c r="F311" i="2" l="1"/>
  <c r="K310" i="2"/>
  <c r="J310" i="2"/>
  <c r="F312" i="2" l="1"/>
  <c r="K311" i="2"/>
  <c r="J311" i="2"/>
  <c r="F313" i="2" l="1"/>
  <c r="K312" i="2"/>
  <c r="J312" i="2"/>
  <c r="F314" i="2" l="1"/>
  <c r="K313" i="2"/>
  <c r="J313" i="2"/>
  <c r="F315" i="2" l="1"/>
  <c r="K314" i="2"/>
  <c r="J314" i="2"/>
  <c r="F316" i="2" l="1"/>
  <c r="K315" i="2"/>
  <c r="J315" i="2"/>
  <c r="F317" i="2" l="1"/>
  <c r="K316" i="2"/>
  <c r="J316" i="2"/>
  <c r="F318" i="2" l="1"/>
  <c r="K317" i="2"/>
  <c r="J317" i="2"/>
  <c r="F319" i="2" l="1"/>
  <c r="K318" i="2"/>
  <c r="J318" i="2"/>
  <c r="F320" i="2" l="1"/>
  <c r="K319" i="2"/>
  <c r="J319" i="2"/>
  <c r="F321" i="2" l="1"/>
  <c r="K320" i="2"/>
  <c r="J320" i="2"/>
  <c r="F322" i="2" l="1"/>
  <c r="K321" i="2"/>
  <c r="J321" i="2"/>
  <c r="F323" i="2" l="1"/>
  <c r="K322" i="2"/>
  <c r="J322" i="2"/>
  <c r="F324" i="2" l="1"/>
  <c r="K323" i="2"/>
  <c r="J323" i="2"/>
  <c r="F325" i="2" l="1"/>
  <c r="K324" i="2"/>
  <c r="J324" i="2"/>
  <c r="F326" i="2" l="1"/>
  <c r="K325" i="2"/>
  <c r="J325" i="2"/>
  <c r="F327" i="2" l="1"/>
  <c r="K326" i="2"/>
  <c r="J326" i="2"/>
  <c r="F328" i="2" l="1"/>
  <c r="K327" i="2"/>
  <c r="J327" i="2"/>
  <c r="F329" i="2" l="1"/>
  <c r="K328" i="2"/>
  <c r="J328" i="2"/>
  <c r="F330" i="2" l="1"/>
  <c r="K329" i="2"/>
  <c r="J329" i="2"/>
  <c r="F331" i="2" l="1"/>
  <c r="K330" i="2"/>
  <c r="J330" i="2"/>
  <c r="F332" i="2" l="1"/>
  <c r="K331" i="2"/>
  <c r="J331" i="2"/>
  <c r="F333" i="2" l="1"/>
  <c r="K332" i="2"/>
  <c r="J332" i="2"/>
  <c r="F334" i="2" l="1"/>
  <c r="K333" i="2"/>
  <c r="J333" i="2"/>
  <c r="F335" i="2" l="1"/>
  <c r="K334" i="2"/>
  <c r="J334" i="2"/>
  <c r="F336" i="2" l="1"/>
  <c r="K335" i="2"/>
  <c r="J335" i="2"/>
  <c r="F337" i="2" l="1"/>
  <c r="K336" i="2"/>
  <c r="J336" i="2"/>
  <c r="F338" i="2" l="1"/>
  <c r="K337" i="2"/>
  <c r="J337" i="2"/>
  <c r="F339" i="2" l="1"/>
  <c r="K338" i="2"/>
  <c r="J338" i="2"/>
  <c r="F340" i="2" l="1"/>
  <c r="K339" i="2"/>
  <c r="J339" i="2"/>
  <c r="F341" i="2" l="1"/>
  <c r="K340" i="2"/>
  <c r="J340" i="2"/>
  <c r="F342" i="2" l="1"/>
  <c r="K341" i="2"/>
  <c r="J341" i="2"/>
  <c r="F343" i="2" l="1"/>
  <c r="K342" i="2"/>
  <c r="J342" i="2"/>
  <c r="F344" i="2" l="1"/>
  <c r="K343" i="2"/>
  <c r="J343" i="2"/>
  <c r="F345" i="2" l="1"/>
  <c r="K344" i="2"/>
  <c r="J344" i="2"/>
  <c r="F346" i="2" l="1"/>
  <c r="K345" i="2"/>
  <c r="J345" i="2"/>
  <c r="F347" i="2" l="1"/>
  <c r="K346" i="2"/>
  <c r="J346" i="2"/>
  <c r="F348" i="2" l="1"/>
  <c r="K347" i="2"/>
  <c r="J347" i="2"/>
  <c r="F349" i="2" l="1"/>
  <c r="K348" i="2"/>
  <c r="J348" i="2"/>
  <c r="F350" i="2" l="1"/>
  <c r="K349" i="2"/>
  <c r="J349" i="2"/>
  <c r="F351" i="2" l="1"/>
  <c r="K350" i="2"/>
  <c r="J350" i="2"/>
  <c r="F352" i="2" l="1"/>
  <c r="K351" i="2"/>
  <c r="J351" i="2"/>
  <c r="F353" i="2" l="1"/>
  <c r="K352" i="2"/>
  <c r="J352" i="2"/>
  <c r="F354" i="2" l="1"/>
  <c r="K353" i="2"/>
  <c r="J353" i="2"/>
  <c r="F355" i="2" l="1"/>
  <c r="K354" i="2"/>
  <c r="J354" i="2"/>
  <c r="F356" i="2" l="1"/>
  <c r="K355" i="2"/>
  <c r="J355" i="2"/>
  <c r="F357" i="2" l="1"/>
  <c r="K356" i="2"/>
  <c r="J356" i="2"/>
  <c r="F358" i="2" l="1"/>
  <c r="K357" i="2"/>
  <c r="J357" i="2"/>
  <c r="F359" i="2" l="1"/>
  <c r="K358" i="2"/>
  <c r="J358" i="2"/>
  <c r="F360" i="2" l="1"/>
  <c r="K359" i="2"/>
  <c r="J359" i="2"/>
  <c r="F361" i="2" l="1"/>
  <c r="K360" i="2"/>
  <c r="J360" i="2"/>
  <c r="F362" i="2" l="1"/>
  <c r="K361" i="2"/>
  <c r="J361" i="2"/>
  <c r="F363" i="2" l="1"/>
  <c r="K362" i="2"/>
  <c r="J362" i="2"/>
  <c r="F364" i="2" l="1"/>
  <c r="K363" i="2"/>
  <c r="J363" i="2"/>
  <c r="F365" i="2" l="1"/>
  <c r="K364" i="2"/>
  <c r="J364" i="2"/>
  <c r="F366" i="2" l="1"/>
  <c r="K365" i="2"/>
  <c r="J365" i="2"/>
  <c r="F367" i="2" l="1"/>
  <c r="K366" i="2"/>
  <c r="J366" i="2"/>
  <c r="F368" i="2" l="1"/>
  <c r="K367" i="2"/>
  <c r="J367" i="2"/>
  <c r="F369" i="2" l="1"/>
  <c r="K368" i="2"/>
  <c r="J368" i="2"/>
  <c r="F370" i="2" l="1"/>
  <c r="K369" i="2"/>
  <c r="J369" i="2"/>
  <c r="F371" i="2" l="1"/>
  <c r="K370" i="2"/>
  <c r="J370" i="2"/>
  <c r="F372" i="2" l="1"/>
  <c r="K371" i="2"/>
  <c r="J371" i="2"/>
  <c r="F373" i="2" l="1"/>
  <c r="K372" i="2"/>
  <c r="J372" i="2"/>
  <c r="F374" i="2" l="1"/>
  <c r="K373" i="2"/>
  <c r="J373" i="2"/>
  <c r="F375" i="2" l="1"/>
  <c r="K374" i="2"/>
  <c r="J374" i="2"/>
  <c r="F376" i="2" l="1"/>
  <c r="K375" i="2"/>
  <c r="J375" i="2"/>
  <c r="F377" i="2" l="1"/>
  <c r="K376" i="2"/>
  <c r="J376" i="2"/>
  <c r="F378" i="2" l="1"/>
  <c r="K377" i="2"/>
  <c r="J377" i="2"/>
  <c r="F379" i="2" l="1"/>
  <c r="K378" i="2"/>
  <c r="J378" i="2"/>
  <c r="F380" i="2" l="1"/>
  <c r="K379" i="2"/>
  <c r="J379" i="2"/>
  <c r="F381" i="2" l="1"/>
  <c r="K380" i="2"/>
  <c r="J380" i="2"/>
  <c r="F382" i="2" l="1"/>
  <c r="K381" i="2"/>
  <c r="J381" i="2"/>
  <c r="F383" i="2" l="1"/>
  <c r="K382" i="2"/>
  <c r="J382" i="2"/>
  <c r="F384" i="2" l="1"/>
  <c r="K383" i="2"/>
  <c r="J383" i="2"/>
  <c r="F385" i="2" l="1"/>
  <c r="K384" i="2"/>
  <c r="J384" i="2"/>
  <c r="F386" i="2" l="1"/>
  <c r="K385" i="2"/>
  <c r="J385" i="2"/>
  <c r="F387" i="2" l="1"/>
  <c r="K386" i="2"/>
  <c r="J386" i="2"/>
  <c r="F388" i="2" l="1"/>
  <c r="K387" i="2"/>
  <c r="J387" i="2"/>
  <c r="F389" i="2" l="1"/>
  <c r="K388" i="2"/>
  <c r="J388" i="2"/>
  <c r="F390" i="2" l="1"/>
  <c r="K389" i="2"/>
  <c r="J389" i="2"/>
  <c r="F391" i="2" l="1"/>
  <c r="K390" i="2"/>
  <c r="J390" i="2"/>
  <c r="F392" i="2" l="1"/>
  <c r="K391" i="2"/>
  <c r="J391" i="2"/>
  <c r="F393" i="2" l="1"/>
  <c r="K392" i="2"/>
  <c r="J392" i="2"/>
  <c r="F394" i="2" l="1"/>
  <c r="K393" i="2"/>
  <c r="J393" i="2"/>
  <c r="F395" i="2" l="1"/>
  <c r="J394" i="2"/>
  <c r="K394" i="2"/>
  <c r="F396" i="2" l="1"/>
  <c r="K395" i="2"/>
  <c r="J395" i="2"/>
  <c r="F397" i="2" l="1"/>
  <c r="K396" i="2"/>
  <c r="J396" i="2"/>
  <c r="F398" i="2" l="1"/>
  <c r="K397" i="2"/>
  <c r="J397" i="2"/>
  <c r="F399" i="2" l="1"/>
  <c r="K398" i="2"/>
  <c r="J398" i="2"/>
  <c r="F400" i="2" l="1"/>
  <c r="K399" i="2"/>
  <c r="J399" i="2"/>
  <c r="F401" i="2" l="1"/>
  <c r="K400" i="2"/>
  <c r="J400" i="2"/>
  <c r="F402" i="2" l="1"/>
  <c r="K401" i="2"/>
  <c r="J401" i="2"/>
  <c r="F403" i="2" l="1"/>
  <c r="K402" i="2"/>
  <c r="J402" i="2"/>
  <c r="F404" i="2" l="1"/>
  <c r="K403" i="2"/>
  <c r="J403" i="2"/>
  <c r="F405" i="2" l="1"/>
  <c r="K404" i="2"/>
  <c r="J404" i="2"/>
  <c r="F406" i="2" l="1"/>
  <c r="K405" i="2"/>
  <c r="J405" i="2"/>
  <c r="F407" i="2" l="1"/>
  <c r="K406" i="2"/>
  <c r="J406" i="2"/>
  <c r="F408" i="2" l="1"/>
  <c r="K407" i="2"/>
  <c r="J407" i="2"/>
  <c r="F409" i="2" l="1"/>
  <c r="K408" i="2"/>
  <c r="J408" i="2"/>
  <c r="F410" i="2" l="1"/>
  <c r="K409" i="2"/>
  <c r="J409" i="2"/>
  <c r="F411" i="2" l="1"/>
  <c r="K410" i="2"/>
  <c r="J410" i="2"/>
  <c r="F412" i="2" l="1"/>
  <c r="K411" i="2"/>
  <c r="J411" i="2"/>
  <c r="F413" i="2" l="1"/>
  <c r="K412" i="2"/>
  <c r="J412" i="2"/>
  <c r="F414" i="2" l="1"/>
  <c r="K413" i="2"/>
  <c r="J413" i="2"/>
  <c r="F415" i="2" l="1"/>
  <c r="K414" i="2"/>
  <c r="J414" i="2"/>
  <c r="F416" i="2" l="1"/>
  <c r="K415" i="2"/>
  <c r="J415" i="2"/>
  <c r="F417" i="2" l="1"/>
  <c r="K416" i="2"/>
  <c r="J416" i="2"/>
  <c r="F418" i="2" l="1"/>
  <c r="K417" i="2"/>
  <c r="J417" i="2"/>
  <c r="F419" i="2" l="1"/>
  <c r="K418" i="2"/>
  <c r="J418" i="2"/>
  <c r="F420" i="2" l="1"/>
  <c r="K419" i="2"/>
  <c r="J419" i="2"/>
  <c r="F421" i="2" l="1"/>
  <c r="K420" i="2"/>
  <c r="J420" i="2"/>
  <c r="F422" i="2" l="1"/>
  <c r="K421" i="2"/>
  <c r="J421" i="2"/>
  <c r="F423" i="2" l="1"/>
  <c r="K422" i="2"/>
  <c r="J422" i="2"/>
  <c r="F424" i="2" l="1"/>
  <c r="K423" i="2"/>
  <c r="J423" i="2"/>
  <c r="F425" i="2" l="1"/>
  <c r="K424" i="2"/>
  <c r="J424" i="2"/>
  <c r="F426" i="2" l="1"/>
  <c r="K425" i="2"/>
  <c r="J425" i="2"/>
  <c r="F427" i="2" l="1"/>
  <c r="K426" i="2"/>
  <c r="J426" i="2"/>
  <c r="F428" i="2" l="1"/>
  <c r="K427" i="2"/>
  <c r="J427" i="2"/>
  <c r="F429" i="2" l="1"/>
  <c r="K428" i="2"/>
  <c r="J428" i="2"/>
  <c r="F430" i="2" l="1"/>
  <c r="K429" i="2"/>
  <c r="J429" i="2"/>
  <c r="F431" i="2" l="1"/>
  <c r="K430" i="2"/>
  <c r="J430" i="2"/>
  <c r="F432" i="2" l="1"/>
  <c r="K431" i="2"/>
  <c r="J431" i="2"/>
  <c r="F433" i="2" l="1"/>
  <c r="K432" i="2"/>
  <c r="J432" i="2"/>
  <c r="F434" i="2" l="1"/>
  <c r="K433" i="2"/>
  <c r="J433" i="2"/>
  <c r="F435" i="2" l="1"/>
  <c r="K434" i="2"/>
  <c r="J434" i="2"/>
  <c r="F436" i="2" l="1"/>
  <c r="K435" i="2"/>
  <c r="J435" i="2"/>
  <c r="F437" i="2" l="1"/>
  <c r="K436" i="2"/>
  <c r="J436" i="2"/>
  <c r="F438" i="2" l="1"/>
  <c r="K437" i="2"/>
  <c r="J437" i="2"/>
  <c r="F439" i="2" l="1"/>
  <c r="K438" i="2"/>
  <c r="J438" i="2"/>
  <c r="F440" i="2" l="1"/>
  <c r="K439" i="2"/>
  <c r="J439" i="2"/>
  <c r="F441" i="2" l="1"/>
  <c r="K440" i="2"/>
  <c r="J440" i="2"/>
  <c r="F442" i="2" l="1"/>
  <c r="K441" i="2"/>
  <c r="J441" i="2"/>
  <c r="F443" i="2" l="1"/>
  <c r="K442" i="2"/>
  <c r="J442" i="2"/>
  <c r="F444" i="2" l="1"/>
  <c r="K443" i="2"/>
  <c r="J443" i="2"/>
  <c r="F445" i="2" l="1"/>
  <c r="K444" i="2"/>
  <c r="J444" i="2"/>
  <c r="F446" i="2" l="1"/>
  <c r="K445" i="2"/>
  <c r="J445" i="2"/>
  <c r="F447" i="2" l="1"/>
  <c r="K446" i="2"/>
  <c r="J446" i="2"/>
  <c r="F448" i="2" l="1"/>
  <c r="K447" i="2"/>
  <c r="J447" i="2"/>
  <c r="F449" i="2" l="1"/>
  <c r="K448" i="2"/>
  <c r="J448" i="2"/>
  <c r="F450" i="2" l="1"/>
  <c r="K449" i="2"/>
  <c r="J449" i="2"/>
  <c r="F451" i="2" l="1"/>
  <c r="K450" i="2"/>
  <c r="J450" i="2"/>
  <c r="F452" i="2" l="1"/>
  <c r="K451" i="2"/>
  <c r="J451" i="2"/>
  <c r="F453" i="2" l="1"/>
  <c r="K452" i="2"/>
  <c r="J452" i="2"/>
  <c r="F454" i="2" l="1"/>
  <c r="K453" i="2"/>
  <c r="J453" i="2"/>
  <c r="F455" i="2" l="1"/>
  <c r="K454" i="2"/>
  <c r="J454" i="2"/>
  <c r="F456" i="2" l="1"/>
  <c r="K455" i="2"/>
  <c r="J455" i="2"/>
  <c r="F457" i="2" l="1"/>
  <c r="K456" i="2"/>
  <c r="J456" i="2"/>
  <c r="F458" i="2" l="1"/>
  <c r="K457" i="2"/>
  <c r="J457" i="2"/>
  <c r="F459" i="2" l="1"/>
  <c r="K458" i="2"/>
  <c r="J458" i="2"/>
  <c r="F460" i="2" l="1"/>
  <c r="K459" i="2"/>
  <c r="J459" i="2"/>
  <c r="F461" i="2" l="1"/>
  <c r="K460" i="2"/>
  <c r="J460" i="2"/>
  <c r="F462" i="2" l="1"/>
  <c r="K461" i="2"/>
  <c r="J461" i="2"/>
  <c r="F463" i="2" l="1"/>
  <c r="K462" i="2"/>
  <c r="J462" i="2"/>
  <c r="F464" i="2" l="1"/>
  <c r="K463" i="2"/>
  <c r="J463" i="2"/>
  <c r="F465" i="2" l="1"/>
  <c r="K464" i="2"/>
  <c r="J464" i="2"/>
  <c r="F466" i="2" l="1"/>
  <c r="K465" i="2"/>
  <c r="J465" i="2"/>
  <c r="F467" i="2" l="1"/>
  <c r="K466" i="2"/>
  <c r="J466" i="2"/>
  <c r="F468" i="2" l="1"/>
  <c r="K467" i="2"/>
  <c r="J467" i="2"/>
  <c r="F469" i="2" l="1"/>
  <c r="K468" i="2"/>
  <c r="J468" i="2"/>
  <c r="F470" i="2" l="1"/>
  <c r="K469" i="2"/>
  <c r="J469" i="2"/>
  <c r="F471" i="2" l="1"/>
  <c r="K470" i="2"/>
  <c r="J470" i="2"/>
  <c r="F472" i="2" l="1"/>
  <c r="K471" i="2"/>
  <c r="J471" i="2"/>
  <c r="F473" i="2" l="1"/>
  <c r="K472" i="2"/>
  <c r="J472" i="2"/>
  <c r="F474" i="2" l="1"/>
  <c r="K473" i="2"/>
  <c r="J473" i="2"/>
  <c r="F475" i="2" l="1"/>
  <c r="K474" i="2"/>
  <c r="J474" i="2"/>
  <c r="F476" i="2" l="1"/>
  <c r="K475" i="2"/>
  <c r="J475" i="2"/>
  <c r="F477" i="2" l="1"/>
  <c r="K476" i="2"/>
  <c r="J476" i="2"/>
  <c r="F478" i="2" l="1"/>
  <c r="K477" i="2"/>
  <c r="J477" i="2"/>
  <c r="F479" i="2" l="1"/>
  <c r="K478" i="2"/>
  <c r="J478" i="2"/>
  <c r="F480" i="2" l="1"/>
  <c r="K479" i="2"/>
  <c r="J479" i="2"/>
  <c r="F481" i="2" l="1"/>
  <c r="K480" i="2"/>
  <c r="J480" i="2"/>
  <c r="F482" i="2" l="1"/>
  <c r="K481" i="2"/>
  <c r="J481" i="2"/>
  <c r="F483" i="2" l="1"/>
  <c r="K482" i="2"/>
  <c r="J482" i="2"/>
  <c r="F484" i="2" l="1"/>
  <c r="K483" i="2"/>
  <c r="J483" i="2"/>
  <c r="F485" i="2" l="1"/>
  <c r="K484" i="2"/>
  <c r="J484" i="2"/>
  <c r="F486" i="2" l="1"/>
  <c r="K485" i="2"/>
  <c r="J485" i="2"/>
  <c r="F487" i="2" l="1"/>
  <c r="K486" i="2"/>
  <c r="J486" i="2"/>
  <c r="F488" i="2" l="1"/>
  <c r="K487" i="2"/>
  <c r="J487" i="2"/>
  <c r="F489" i="2" l="1"/>
  <c r="K488" i="2"/>
  <c r="J488" i="2"/>
  <c r="F490" i="2" l="1"/>
  <c r="K489" i="2"/>
  <c r="J489" i="2"/>
  <c r="F491" i="2" l="1"/>
  <c r="K490" i="2"/>
  <c r="J490" i="2"/>
  <c r="F492" i="2" l="1"/>
  <c r="K491" i="2"/>
  <c r="J491" i="2"/>
  <c r="F493" i="2" l="1"/>
  <c r="K492" i="2"/>
  <c r="J492" i="2"/>
  <c r="F494" i="2" l="1"/>
  <c r="K493" i="2"/>
  <c r="J493" i="2"/>
  <c r="F495" i="2" l="1"/>
  <c r="K494" i="2"/>
  <c r="J494" i="2"/>
  <c r="F496" i="2" l="1"/>
  <c r="K495" i="2"/>
  <c r="J495" i="2"/>
  <c r="F497" i="2" l="1"/>
  <c r="K496" i="2"/>
  <c r="J496" i="2"/>
  <c r="F498" i="2" l="1"/>
  <c r="K497" i="2"/>
  <c r="J497" i="2"/>
  <c r="F499" i="2" l="1"/>
  <c r="K498" i="2"/>
  <c r="J498" i="2"/>
  <c r="F500" i="2" l="1"/>
  <c r="K499" i="2"/>
  <c r="J499" i="2"/>
  <c r="F501" i="2" l="1"/>
  <c r="K500" i="2"/>
  <c r="J500" i="2"/>
  <c r="F502" i="2" l="1"/>
  <c r="K501" i="2"/>
  <c r="J501" i="2"/>
  <c r="F503" i="2" l="1"/>
  <c r="K502" i="2"/>
  <c r="J502" i="2"/>
  <c r="F504" i="2" l="1"/>
  <c r="K503" i="2"/>
  <c r="J503" i="2"/>
  <c r="F505" i="2" l="1"/>
  <c r="K504" i="2"/>
  <c r="J504" i="2"/>
  <c r="F506" i="2" l="1"/>
  <c r="K505" i="2"/>
  <c r="J505" i="2"/>
  <c r="F507" i="2" l="1"/>
  <c r="K506" i="2"/>
  <c r="J506" i="2"/>
  <c r="F508" i="2" l="1"/>
  <c r="K507" i="2"/>
  <c r="J507" i="2"/>
  <c r="F509" i="2" l="1"/>
  <c r="K508" i="2"/>
  <c r="J508" i="2"/>
  <c r="F510" i="2" l="1"/>
  <c r="K509" i="2"/>
  <c r="J509" i="2"/>
  <c r="F511" i="2" l="1"/>
  <c r="K510" i="2"/>
  <c r="J510" i="2"/>
  <c r="F512" i="2" l="1"/>
  <c r="K511" i="2"/>
  <c r="J511" i="2"/>
  <c r="F513" i="2" l="1"/>
  <c r="K512" i="2"/>
  <c r="J512" i="2"/>
  <c r="F514" i="2" l="1"/>
  <c r="K513" i="2"/>
  <c r="J513" i="2"/>
  <c r="F515" i="2" l="1"/>
  <c r="K514" i="2"/>
  <c r="J514" i="2"/>
  <c r="BA509" i="1" s="1"/>
  <c r="AZ509" i="1" s="1"/>
  <c r="F509" i="1" s="1"/>
  <c r="M509" i="1" l="1"/>
  <c r="X509" i="1"/>
  <c r="AJ509" i="1"/>
  <c r="AN509" i="1"/>
  <c r="AA509" i="1"/>
  <c r="Z509" i="1"/>
  <c r="AS509" i="1"/>
  <c r="L509" i="1"/>
  <c r="AK509" i="1"/>
  <c r="AU509" i="1"/>
  <c r="I509" i="1"/>
  <c r="U509" i="1"/>
  <c r="AB509" i="1"/>
  <c r="Q509" i="1"/>
  <c r="AC509" i="1"/>
  <c r="AO509" i="1"/>
  <c r="AQ509" i="1"/>
  <c r="AF509" i="1"/>
  <c r="AE509" i="1"/>
  <c r="V509" i="1"/>
  <c r="O509" i="1"/>
  <c r="AH509" i="1"/>
  <c r="AV509" i="1"/>
  <c r="AG509" i="1"/>
  <c r="AP509" i="1"/>
  <c r="K509" i="1"/>
  <c r="AD509" i="1"/>
  <c r="AT509" i="1"/>
  <c r="F531" i="1"/>
  <c r="T509" i="1"/>
  <c r="AM509" i="1"/>
  <c r="N509" i="1"/>
  <c r="AR509" i="1"/>
  <c r="F535" i="1"/>
  <c r="G509" i="1"/>
  <c r="J509" i="1"/>
  <c r="Y509" i="1"/>
  <c r="S509" i="1"/>
  <c r="H509" i="1"/>
  <c r="P509" i="1"/>
  <c r="W509" i="1"/>
  <c r="AI509" i="1"/>
  <c r="AL509" i="1"/>
  <c r="R509" i="1"/>
  <c r="F516" i="2"/>
  <c r="K515" i="2"/>
  <c r="J515" i="2"/>
  <c r="P957" i="1" l="1"/>
  <c r="P539" i="1"/>
  <c r="P959" i="1" s="1"/>
  <c r="N957" i="1"/>
  <c r="N539" i="1"/>
  <c r="N959" i="1" s="1"/>
  <c r="AG957" i="1"/>
  <c r="AG539" i="1"/>
  <c r="AG959" i="1" s="1"/>
  <c r="AO957" i="1"/>
  <c r="AO539" i="1"/>
  <c r="AO959" i="1" s="1"/>
  <c r="L957" i="1"/>
  <c r="L539" i="1"/>
  <c r="L959" i="1" s="1"/>
  <c r="H957" i="1"/>
  <c r="H539" i="1"/>
  <c r="H959" i="1" s="1"/>
  <c r="AM957" i="1"/>
  <c r="AM539" i="1"/>
  <c r="AM959" i="1" s="1"/>
  <c r="AV539" i="1"/>
  <c r="AV959" i="1" s="1"/>
  <c r="AV957" i="1"/>
  <c r="AC539" i="1"/>
  <c r="AC959" i="1" s="1"/>
  <c r="AC957" i="1"/>
  <c r="AS539" i="1"/>
  <c r="AS959" i="1" s="1"/>
  <c r="AS957" i="1"/>
  <c r="S539" i="1"/>
  <c r="S959" i="1" s="1"/>
  <c r="S957" i="1"/>
  <c r="T539" i="1"/>
  <c r="T959" i="1" s="1"/>
  <c r="T957" i="1"/>
  <c r="AH957" i="1"/>
  <c r="AH539" i="1"/>
  <c r="AH959" i="1" s="1"/>
  <c r="Q957" i="1"/>
  <c r="Q539" i="1"/>
  <c r="Q959" i="1" s="1"/>
  <c r="Z957" i="1"/>
  <c r="Z539" i="1"/>
  <c r="Z959" i="1" s="1"/>
  <c r="F517" i="2"/>
  <c r="K516" i="2"/>
  <c r="J516" i="2"/>
  <c r="Y957" i="1"/>
  <c r="Y539" i="1"/>
  <c r="Y959" i="1" s="1"/>
  <c r="O539" i="1"/>
  <c r="O959" i="1" s="1"/>
  <c r="O957" i="1"/>
  <c r="AB957" i="1"/>
  <c r="AB539" i="1"/>
  <c r="AB959" i="1" s="1"/>
  <c r="AA957" i="1"/>
  <c r="AA539" i="1"/>
  <c r="AA959" i="1" s="1"/>
  <c r="R957" i="1"/>
  <c r="R539" i="1"/>
  <c r="R959" i="1" s="1"/>
  <c r="J957" i="1"/>
  <c r="J539" i="1"/>
  <c r="J959" i="1" s="1"/>
  <c r="AT957" i="1"/>
  <c r="AT539" i="1"/>
  <c r="AT959" i="1" s="1"/>
  <c r="V957" i="1"/>
  <c r="V539" i="1"/>
  <c r="V959" i="1" s="1"/>
  <c r="U539" i="1"/>
  <c r="U959" i="1" s="1"/>
  <c r="U957" i="1"/>
  <c r="AN539" i="1"/>
  <c r="AN959" i="1" s="1"/>
  <c r="AN957" i="1"/>
  <c r="AL957" i="1"/>
  <c r="AL539" i="1"/>
  <c r="AL959" i="1" s="1"/>
  <c r="G957" i="1"/>
  <c r="G539" i="1"/>
  <c r="G959" i="1" s="1"/>
  <c r="AX509" i="1"/>
  <c r="AD539" i="1"/>
  <c r="AD959" i="1" s="1"/>
  <c r="AD957" i="1"/>
  <c r="AE539" i="1"/>
  <c r="AE959" i="1" s="1"/>
  <c r="AE957" i="1"/>
  <c r="I539" i="1"/>
  <c r="I959" i="1" s="1"/>
  <c r="I957" i="1"/>
  <c r="AJ957" i="1"/>
  <c r="AJ539" i="1"/>
  <c r="AJ959" i="1" s="1"/>
  <c r="AI539" i="1"/>
  <c r="AI959" i="1" s="1"/>
  <c r="AI957" i="1"/>
  <c r="K957" i="1"/>
  <c r="K539" i="1"/>
  <c r="K959" i="1" s="1"/>
  <c r="AF957" i="1"/>
  <c r="AF539" i="1"/>
  <c r="AF959" i="1" s="1"/>
  <c r="AU957" i="1"/>
  <c r="U53" i="3" s="1"/>
  <c r="AH53" i="3" s="1"/>
  <c r="AU539" i="1"/>
  <c r="AU959" i="1" s="1"/>
  <c r="X957" i="1"/>
  <c r="X539" i="1"/>
  <c r="X959" i="1" s="1"/>
  <c r="W539" i="1"/>
  <c r="W959" i="1" s="1"/>
  <c r="W957" i="1"/>
  <c r="AR539" i="1"/>
  <c r="AR959" i="1" s="1"/>
  <c r="AR957" i="1"/>
  <c r="AP957" i="1"/>
  <c r="AP539" i="1"/>
  <c r="AP959" i="1" s="1"/>
  <c r="AQ957" i="1"/>
  <c r="AQ539" i="1"/>
  <c r="AQ959" i="1" s="1"/>
  <c r="AK957" i="1"/>
  <c r="AK539" i="1"/>
  <c r="AK959" i="1" s="1"/>
  <c r="M957" i="1"/>
  <c r="M539" i="1"/>
  <c r="M959" i="1" s="1"/>
  <c r="U46" i="3" l="1"/>
  <c r="AH46" i="3" s="1"/>
  <c r="U38" i="3"/>
  <c r="AH38" i="3" s="1"/>
  <c r="U13" i="3"/>
  <c r="AH13" i="3" s="1"/>
  <c r="U33" i="3"/>
  <c r="AH33" i="3" s="1"/>
  <c r="U7" i="3"/>
  <c r="AH7" i="3" s="1"/>
  <c r="F957" i="1"/>
  <c r="S958" i="1" s="1"/>
  <c r="U5" i="3"/>
  <c r="AH5" i="3" s="1"/>
  <c r="U23" i="3"/>
  <c r="AH23" i="3" s="1"/>
  <c r="U28" i="3"/>
  <c r="AH28" i="3" s="1"/>
  <c r="U21" i="3"/>
  <c r="AH21" i="3" s="1"/>
  <c r="U55" i="3"/>
  <c r="AH55" i="3" s="1"/>
  <c r="U24" i="3"/>
  <c r="AH24" i="3" s="1"/>
  <c r="F518" i="2"/>
  <c r="K517" i="2"/>
  <c r="J517" i="2"/>
  <c r="U45" i="3"/>
  <c r="AH45" i="3" s="1"/>
  <c r="U39" i="3"/>
  <c r="AH39" i="3" s="1"/>
  <c r="U9" i="3"/>
  <c r="AH9" i="3" s="1"/>
  <c r="U32" i="3"/>
  <c r="AH32" i="3" s="1"/>
  <c r="U40" i="3"/>
  <c r="AH40" i="3" s="1"/>
  <c r="U52" i="3"/>
  <c r="AH52" i="3" s="1"/>
  <c r="U29" i="3"/>
  <c r="AH29" i="3" s="1"/>
  <c r="F539" i="1"/>
  <c r="U44" i="3"/>
  <c r="AH44" i="3" s="1"/>
  <c r="U15" i="3"/>
  <c r="AH15" i="3" s="1"/>
  <c r="U27" i="3"/>
  <c r="AH27" i="3" s="1"/>
  <c r="U43" i="3"/>
  <c r="AH43" i="3" s="1"/>
  <c r="U34" i="3"/>
  <c r="AH34" i="3" s="1"/>
  <c r="U49" i="3"/>
  <c r="AH49" i="3" s="1"/>
  <c r="U25" i="3"/>
  <c r="AH25" i="3" s="1"/>
  <c r="U37" i="3"/>
  <c r="AH37" i="3" s="1"/>
  <c r="U31" i="3"/>
  <c r="AH31" i="3" s="1"/>
  <c r="U8" i="3"/>
  <c r="AH8" i="3" s="1"/>
  <c r="U51" i="3"/>
  <c r="AH51" i="3" s="1"/>
  <c r="U22" i="3"/>
  <c r="AH22" i="3" s="1"/>
  <c r="U19" i="3"/>
  <c r="AH19" i="3" s="1"/>
  <c r="U6" i="3"/>
  <c r="AH6" i="3" s="1"/>
  <c r="U14" i="3"/>
  <c r="AH14" i="3" s="1"/>
  <c r="U20" i="3"/>
  <c r="AH20" i="3" s="1"/>
  <c r="U26" i="3"/>
  <c r="AH26" i="3" s="1"/>
  <c r="U30" i="3"/>
  <c r="AH30" i="3" s="1"/>
  <c r="U50" i="3"/>
  <c r="AH50" i="3" s="1"/>
  <c r="F959" i="1"/>
  <c r="G960" i="1" s="1"/>
  <c r="U10" i="3"/>
  <c r="AH10" i="3" s="1"/>
  <c r="U16" i="3"/>
  <c r="AH16" i="3" s="1"/>
  <c r="P958" i="1"/>
  <c r="U958" i="1" l="1"/>
  <c r="AG958" i="1"/>
  <c r="L958" i="1"/>
  <c r="Y958" i="1"/>
  <c r="AS958" i="1"/>
  <c r="R958" i="1"/>
  <c r="AH958" i="1"/>
  <c r="J958" i="1"/>
  <c r="Z958" i="1"/>
  <c r="AC958" i="1"/>
  <c r="O958" i="1"/>
  <c r="X958" i="1"/>
  <c r="I958" i="1"/>
  <c r="AN958" i="1"/>
  <c r="AV958" i="1"/>
  <c r="AK958" i="1"/>
  <c r="H958" i="1"/>
  <c r="AT958" i="1"/>
  <c r="T958" i="1"/>
  <c r="Q958" i="1"/>
  <c r="AQ958" i="1"/>
  <c r="AL958" i="1"/>
  <c r="AO958" i="1"/>
  <c r="M958" i="1"/>
  <c r="V960" i="1"/>
  <c r="V211" i="1" s="1"/>
  <c r="V213" i="1" s="1"/>
  <c r="V215" i="1" s="1"/>
  <c r="V218" i="1" s="1"/>
  <c r="V259" i="1" s="1"/>
  <c r="R960" i="1"/>
  <c r="R211" i="1" s="1"/>
  <c r="R213" i="1" s="1"/>
  <c r="AD958" i="1"/>
  <c r="AE958" i="1"/>
  <c r="G958" i="1"/>
  <c r="AM958" i="1"/>
  <c r="AR958" i="1"/>
  <c r="N958" i="1"/>
  <c r="AI958" i="1"/>
  <c r="AP960" i="1"/>
  <c r="AP211" i="1" s="1"/>
  <c r="AP213" i="1" s="1"/>
  <c r="AO960" i="1"/>
  <c r="AO211" i="1" s="1"/>
  <c r="AO213" i="1" s="1"/>
  <c r="AR960" i="1"/>
  <c r="AR211" i="1" s="1"/>
  <c r="AR213" i="1" s="1"/>
  <c r="AG960" i="1"/>
  <c r="AG211" i="1" s="1"/>
  <c r="AG213" i="1" s="1"/>
  <c r="F519" i="2"/>
  <c r="K518" i="2"/>
  <c r="J518" i="2"/>
  <c r="Q960" i="1"/>
  <c r="Q211" i="1" s="1"/>
  <c r="Q213" i="1" s="1"/>
  <c r="AM960" i="1"/>
  <c r="AM211" i="1" s="1"/>
  <c r="AM213" i="1" s="1"/>
  <c r="K960" i="1"/>
  <c r="K211" i="1" s="1"/>
  <c r="K213" i="1" s="1"/>
  <c r="AB960" i="1"/>
  <c r="AB211" i="1" s="1"/>
  <c r="AB213" i="1" s="1"/>
  <c r="AD960" i="1"/>
  <c r="AD211" i="1" s="1"/>
  <c r="AD213" i="1" s="1"/>
  <c r="O960" i="1"/>
  <c r="O211" i="1" s="1"/>
  <c r="O213" i="1" s="1"/>
  <c r="AT960" i="1"/>
  <c r="AT211" i="1" s="1"/>
  <c r="AT213" i="1" s="1"/>
  <c r="AU958" i="1"/>
  <c r="U59" i="3"/>
  <c r="U57" i="3" s="1"/>
  <c r="AJ958" i="1"/>
  <c r="M960" i="1"/>
  <c r="M211" i="1" s="1"/>
  <c r="M213" i="1" s="1"/>
  <c r="AS960" i="1"/>
  <c r="AS211" i="1" s="1"/>
  <c r="AS213" i="1" s="1"/>
  <c r="AI960" i="1"/>
  <c r="AI211" i="1" s="1"/>
  <c r="AI213" i="1" s="1"/>
  <c r="S960" i="1"/>
  <c r="S211" i="1" s="1"/>
  <c r="S213" i="1" s="1"/>
  <c r="S215" i="1" s="1"/>
  <c r="S218" i="1" s="1"/>
  <c r="S259" i="1" s="1"/>
  <c r="AE960" i="1"/>
  <c r="AE211" i="1" s="1"/>
  <c r="AE213" i="1" s="1"/>
  <c r="Z960" i="1"/>
  <c r="Z211" i="1" s="1"/>
  <c r="Z213" i="1" s="1"/>
  <c r="AL960" i="1"/>
  <c r="AL211" i="1" s="1"/>
  <c r="AL213" i="1" s="1"/>
  <c r="G211" i="1"/>
  <c r="F659" i="1"/>
  <c r="F661" i="1" s="1"/>
  <c r="AH59" i="3"/>
  <c r="AH57" i="3" s="1"/>
  <c r="AB958" i="1"/>
  <c r="K958" i="1"/>
  <c r="AV960" i="1"/>
  <c r="AV211" i="1" s="1"/>
  <c r="AV213" i="1" s="1"/>
  <c r="I960" i="1"/>
  <c r="I211" i="1" s="1"/>
  <c r="I213" i="1" s="1"/>
  <c r="AF960" i="1"/>
  <c r="AF211" i="1" s="1"/>
  <c r="AF213" i="1" s="1"/>
  <c r="AH960" i="1"/>
  <c r="AH211" i="1" s="1"/>
  <c r="AH213" i="1" s="1"/>
  <c r="AH215" i="1" s="1"/>
  <c r="AH218" i="1" s="1"/>
  <c r="AH259" i="1" s="1"/>
  <c r="J960" i="1"/>
  <c r="J211" i="1" s="1"/>
  <c r="J213" i="1" s="1"/>
  <c r="P960" i="1"/>
  <c r="P211" i="1" s="1"/>
  <c r="P213" i="1" s="1"/>
  <c r="AU960" i="1"/>
  <c r="AU211" i="1" s="1"/>
  <c r="AU213" i="1" s="1"/>
  <c r="L960" i="1"/>
  <c r="L211" i="1" s="1"/>
  <c r="L213" i="1" s="1"/>
  <c r="U960" i="1"/>
  <c r="U211" i="1" s="1"/>
  <c r="U213" i="1" s="1"/>
  <c r="N960" i="1"/>
  <c r="N211" i="1" s="1"/>
  <c r="N213" i="1" s="1"/>
  <c r="AN960" i="1"/>
  <c r="AN211" i="1" s="1"/>
  <c r="AN213" i="1" s="1"/>
  <c r="X960" i="1"/>
  <c r="X211" i="1" s="1"/>
  <c r="X213" i="1" s="1"/>
  <c r="T960" i="1"/>
  <c r="T211" i="1" s="1"/>
  <c r="T213" i="1" s="1"/>
  <c r="AA958" i="1"/>
  <c r="AF958" i="1"/>
  <c r="AP958" i="1"/>
  <c r="O20" i="3"/>
  <c r="R215" i="1"/>
  <c r="R218" i="1" s="1"/>
  <c r="R259" i="1" s="1"/>
  <c r="AC960" i="1"/>
  <c r="AC211" i="1" s="1"/>
  <c r="AC213" i="1" s="1"/>
  <c r="AA960" i="1"/>
  <c r="AA211" i="1" s="1"/>
  <c r="AA213" i="1" s="1"/>
  <c r="AJ960" i="1"/>
  <c r="AJ211" i="1" s="1"/>
  <c r="AJ213" i="1" s="1"/>
  <c r="Y960" i="1"/>
  <c r="Y211" i="1" s="1"/>
  <c r="Y213" i="1" s="1"/>
  <c r="H960" i="1"/>
  <c r="H211" i="1" s="1"/>
  <c r="H213" i="1" s="1"/>
  <c r="AK960" i="1"/>
  <c r="AK211" i="1" s="1"/>
  <c r="AK213" i="1" s="1"/>
  <c r="AQ960" i="1"/>
  <c r="AQ211" i="1" s="1"/>
  <c r="AQ213" i="1" s="1"/>
  <c r="W960" i="1"/>
  <c r="W211" i="1" s="1"/>
  <c r="W213" i="1" s="1"/>
  <c r="W958" i="1"/>
  <c r="V958" i="1"/>
  <c r="O23" i="3" l="1"/>
  <c r="F958" i="1"/>
  <c r="AX958" i="1" s="1"/>
  <c r="AA215" i="1"/>
  <c r="AA218" i="1" s="1"/>
  <c r="AA259" i="1" s="1"/>
  <c r="O28" i="3"/>
  <c r="O6" i="3"/>
  <c r="H215" i="1"/>
  <c r="H218" i="1" s="1"/>
  <c r="H259" i="1" s="1"/>
  <c r="O53" i="3"/>
  <c r="AU215" i="1"/>
  <c r="AU218" i="1" s="1"/>
  <c r="AU259" i="1" s="1"/>
  <c r="O15" i="3"/>
  <c r="O215" i="1"/>
  <c r="O218" i="1" s="1"/>
  <c r="O259" i="1" s="1"/>
  <c r="O26" i="3"/>
  <c r="Y215" i="1"/>
  <c r="Y218" i="1" s="1"/>
  <c r="Y259" i="1" s="1"/>
  <c r="P215" i="1"/>
  <c r="P218" i="1" s="1"/>
  <c r="P259" i="1" s="1"/>
  <c r="O16" i="3"/>
  <c r="AH60" i="3"/>
  <c r="AH61" i="3"/>
  <c r="AI215" i="1"/>
  <c r="AI218" i="1" s="1"/>
  <c r="AI259" i="1" s="1"/>
  <c r="O37" i="3"/>
  <c r="O31" i="3"/>
  <c r="AD215" i="1"/>
  <c r="AD218" i="1" s="1"/>
  <c r="AD259" i="1" s="1"/>
  <c r="F520" i="2"/>
  <c r="K519" i="2"/>
  <c r="J519" i="2"/>
  <c r="T215" i="1"/>
  <c r="T218" i="1" s="1"/>
  <c r="T259" i="1" s="1"/>
  <c r="O21" i="3"/>
  <c r="O8" i="3"/>
  <c r="J215" i="1"/>
  <c r="J218" i="1" s="1"/>
  <c r="J259" i="1" s="1"/>
  <c r="O51" i="3"/>
  <c r="AS215" i="1"/>
  <c r="AS218" i="1" s="1"/>
  <c r="AS259" i="1" s="1"/>
  <c r="O29" i="3"/>
  <c r="AB215" i="1"/>
  <c r="AB218" i="1" s="1"/>
  <c r="AB259" i="1" s="1"/>
  <c r="O34" i="3"/>
  <c r="AG215" i="1"/>
  <c r="AG218" i="1" s="1"/>
  <c r="AG259" i="1" s="1"/>
  <c r="O25" i="3"/>
  <c r="X215" i="1"/>
  <c r="X218" i="1" s="1"/>
  <c r="X259" i="1" s="1"/>
  <c r="F960" i="1"/>
  <c r="AX960" i="1" s="1"/>
  <c r="O13" i="3"/>
  <c r="M215" i="1"/>
  <c r="M218" i="1" s="1"/>
  <c r="M259" i="1" s="1"/>
  <c r="K215" i="1"/>
  <c r="K218" i="1" s="1"/>
  <c r="K259" i="1" s="1"/>
  <c r="O9" i="3"/>
  <c r="O50" i="3"/>
  <c r="AR215" i="1"/>
  <c r="AR218" i="1" s="1"/>
  <c r="AR259" i="1" s="1"/>
  <c r="O38" i="3"/>
  <c r="AJ215" i="1"/>
  <c r="AJ218" i="1" s="1"/>
  <c r="AJ259" i="1" s="1"/>
  <c r="O44" i="3"/>
  <c r="AN215" i="1"/>
  <c r="AN218" i="1" s="1"/>
  <c r="AN259" i="1" s="1"/>
  <c r="O33" i="3"/>
  <c r="AF215" i="1"/>
  <c r="AF218" i="1" s="1"/>
  <c r="AF259" i="1" s="1"/>
  <c r="AX211" i="1"/>
  <c r="G213" i="1"/>
  <c r="AM215" i="1"/>
  <c r="AM218" i="1" s="1"/>
  <c r="AM259" i="1" s="1"/>
  <c r="O43" i="3"/>
  <c r="O45" i="3"/>
  <c r="AO215" i="1"/>
  <c r="AO218" i="1" s="1"/>
  <c r="AO259" i="1" s="1"/>
  <c r="AC215" i="1"/>
  <c r="AC218" i="1" s="1"/>
  <c r="AC259" i="1" s="1"/>
  <c r="O30" i="3"/>
  <c r="I215" i="1"/>
  <c r="I218" i="1" s="1"/>
  <c r="I259" i="1" s="1"/>
  <c r="O7" i="3"/>
  <c r="AL215" i="1"/>
  <c r="AL218" i="1" s="1"/>
  <c r="AL259" i="1" s="1"/>
  <c r="O40" i="3"/>
  <c r="U61" i="3"/>
  <c r="U60" i="3"/>
  <c r="Q215" i="1"/>
  <c r="Q218" i="1" s="1"/>
  <c r="Q259" i="1" s="1"/>
  <c r="O19" i="3"/>
  <c r="O46" i="3"/>
  <c r="AP215" i="1"/>
  <c r="AP218" i="1" s="1"/>
  <c r="AP259" i="1" s="1"/>
  <c r="W215" i="1"/>
  <c r="W218" i="1" s="1"/>
  <c r="W259" i="1" s="1"/>
  <c r="O24" i="3"/>
  <c r="O49" i="3"/>
  <c r="AQ215" i="1"/>
  <c r="AQ218" i="1" s="1"/>
  <c r="AQ259" i="1" s="1"/>
  <c r="O22" i="3"/>
  <c r="U215" i="1"/>
  <c r="U218" i="1" s="1"/>
  <c r="U259" i="1" s="1"/>
  <c r="O55" i="3"/>
  <c r="AV215" i="1"/>
  <c r="AV218" i="1" s="1"/>
  <c r="AV259" i="1" s="1"/>
  <c r="O27" i="3"/>
  <c r="Z215" i="1"/>
  <c r="Z218" i="1" s="1"/>
  <c r="Z259" i="1" s="1"/>
  <c r="O14" i="3"/>
  <c r="N215" i="1"/>
  <c r="N218" i="1" s="1"/>
  <c r="N259" i="1" s="1"/>
  <c r="AK215" i="1"/>
  <c r="AK218" i="1" s="1"/>
  <c r="AK259" i="1" s="1"/>
  <c r="O39" i="3"/>
  <c r="O10" i="3"/>
  <c r="L215" i="1"/>
  <c r="L218" i="1" s="1"/>
  <c r="L259" i="1" s="1"/>
  <c r="AE215" i="1"/>
  <c r="AE218" i="1" s="1"/>
  <c r="AE259" i="1" s="1"/>
  <c r="O32" i="3"/>
  <c r="O52" i="3"/>
  <c r="AT215" i="1"/>
  <c r="AT218" i="1" s="1"/>
  <c r="AT259" i="1" s="1"/>
  <c r="G215" i="1" l="1"/>
  <c r="G218" i="1" s="1"/>
  <c r="G259" i="1" s="1"/>
  <c r="F213" i="1"/>
  <c r="O5" i="3"/>
  <c r="F521" i="2"/>
  <c r="K520" i="2"/>
  <c r="J520" i="2"/>
  <c r="O59" i="3" l="1"/>
  <c r="O57" i="3" s="1"/>
  <c r="F215" i="1"/>
  <c r="F218" i="1" s="1"/>
  <c r="F259" i="1" s="1"/>
  <c r="F522" i="2"/>
  <c r="K521" i="2"/>
  <c r="J521" i="2"/>
  <c r="F523" i="2" l="1"/>
  <c r="K522" i="2"/>
  <c r="J522" i="2"/>
  <c r="O61" i="3"/>
  <c r="O60" i="3"/>
  <c r="F524" i="2" l="1"/>
  <c r="K523" i="2"/>
  <c r="J523" i="2"/>
  <c r="F525" i="2" l="1"/>
  <c r="K524" i="2"/>
  <c r="J524" i="2"/>
  <c r="F526" i="2" l="1"/>
  <c r="K525" i="2"/>
  <c r="J525" i="2"/>
  <c r="F527" i="2" l="1"/>
  <c r="K526" i="2"/>
  <c r="J526" i="2"/>
  <c r="F528" i="2" l="1"/>
  <c r="K527" i="2"/>
  <c r="J527" i="2"/>
  <c r="F529" i="2" l="1"/>
  <c r="K528" i="2"/>
  <c r="J528" i="2"/>
  <c r="F530" i="2" l="1"/>
  <c r="K529" i="2"/>
  <c r="J529" i="2"/>
  <c r="F531" i="2" l="1"/>
  <c r="K530" i="2"/>
  <c r="J530" i="2"/>
  <c r="F532" i="2" l="1"/>
  <c r="K531" i="2"/>
  <c r="J531" i="2"/>
  <c r="F533" i="2" l="1"/>
  <c r="K532" i="2"/>
  <c r="J532" i="2"/>
  <c r="F534" i="2" l="1"/>
  <c r="K533" i="2"/>
  <c r="J533" i="2"/>
  <c r="F535" i="2" l="1"/>
  <c r="K534" i="2"/>
  <c r="J534" i="2"/>
  <c r="F536" i="2" l="1"/>
  <c r="K535" i="2"/>
  <c r="J535" i="2"/>
  <c r="F537" i="2" l="1"/>
  <c r="K536" i="2"/>
  <c r="J536" i="2"/>
  <c r="F538" i="2" l="1"/>
  <c r="K537" i="2"/>
  <c r="J537" i="2"/>
  <c r="F539" i="2" l="1"/>
  <c r="K538" i="2"/>
  <c r="J538" i="2"/>
  <c r="F540" i="2" l="1"/>
  <c r="K539" i="2"/>
  <c r="J539" i="2"/>
  <c r="F541" i="2" l="1"/>
  <c r="K540" i="2"/>
  <c r="J540" i="2"/>
  <c r="F542" i="2" l="1"/>
  <c r="K541" i="2"/>
  <c r="J541" i="2"/>
  <c r="F543" i="2" l="1"/>
  <c r="K542" i="2"/>
  <c r="J542" i="2"/>
  <c r="F544" i="2" l="1"/>
  <c r="K543" i="2"/>
  <c r="J543" i="2"/>
  <c r="F545" i="2" l="1"/>
  <c r="K544" i="2"/>
  <c r="J544" i="2"/>
  <c r="F546" i="2" l="1"/>
  <c r="K545" i="2"/>
  <c r="J545" i="2"/>
  <c r="F547" i="2" l="1"/>
  <c r="K546" i="2"/>
  <c r="J546" i="2"/>
  <c r="F548" i="2" l="1"/>
  <c r="K547" i="2"/>
  <c r="J547" i="2"/>
  <c r="F549" i="2" l="1"/>
  <c r="K548" i="2"/>
  <c r="J548" i="2"/>
  <c r="F550" i="2" l="1"/>
  <c r="K549" i="2"/>
  <c r="J549" i="2"/>
  <c r="F551" i="2" l="1"/>
  <c r="K550" i="2"/>
  <c r="J550" i="2"/>
  <c r="F552" i="2" l="1"/>
  <c r="K551" i="2"/>
  <c r="J551" i="2"/>
  <c r="F553" i="2" l="1"/>
  <c r="K552" i="2"/>
  <c r="J552" i="2"/>
  <c r="F554" i="2" l="1"/>
  <c r="K553" i="2"/>
  <c r="J553" i="2"/>
  <c r="F555" i="2" l="1"/>
  <c r="K554" i="2"/>
  <c r="J554" i="2"/>
  <c r="F556" i="2" l="1"/>
  <c r="K555" i="2"/>
  <c r="J555" i="2"/>
  <c r="F557" i="2" l="1"/>
  <c r="K556" i="2"/>
  <c r="J556" i="2"/>
  <c r="F558" i="2" l="1"/>
  <c r="K557" i="2"/>
  <c r="J557" i="2"/>
  <c r="F559" i="2" l="1"/>
  <c r="K558" i="2"/>
  <c r="J558" i="2"/>
  <c r="F560" i="2" l="1"/>
  <c r="K559" i="2"/>
  <c r="J559" i="2"/>
  <c r="F561" i="2" l="1"/>
  <c r="K560" i="2"/>
  <c r="J560" i="2"/>
  <c r="F562" i="2" l="1"/>
  <c r="K561" i="2"/>
  <c r="J561" i="2"/>
  <c r="F563" i="2" l="1"/>
  <c r="K562" i="2"/>
  <c r="J562" i="2"/>
  <c r="F564" i="2" l="1"/>
  <c r="K563" i="2"/>
  <c r="J563" i="2"/>
  <c r="F565" i="2" l="1"/>
  <c r="K564" i="2"/>
  <c r="J564" i="2"/>
  <c r="F566" i="2" l="1"/>
  <c r="K565" i="2"/>
  <c r="J565" i="2"/>
  <c r="F567" i="2" l="1"/>
  <c r="K566" i="2"/>
  <c r="J566" i="2"/>
  <c r="F568" i="2" l="1"/>
  <c r="K567" i="2"/>
  <c r="J567" i="2"/>
  <c r="F569" i="2" l="1"/>
  <c r="K568" i="2"/>
  <c r="J568" i="2"/>
  <c r="F570" i="2" l="1"/>
  <c r="K569" i="2"/>
  <c r="J569" i="2"/>
  <c r="F571" i="2" l="1"/>
  <c r="K570" i="2"/>
  <c r="J570" i="2"/>
  <c r="F572" i="2" l="1"/>
  <c r="K571" i="2"/>
  <c r="J571" i="2"/>
  <c r="F573" i="2" l="1"/>
  <c r="K572" i="2"/>
  <c r="J572" i="2"/>
  <c r="F574" i="2" l="1"/>
  <c r="K573" i="2"/>
  <c r="J573" i="2"/>
  <c r="F575" i="2" l="1"/>
  <c r="K574" i="2"/>
  <c r="J574" i="2"/>
  <c r="F576" i="2" l="1"/>
  <c r="K575" i="2"/>
  <c r="J575" i="2"/>
  <c r="F577" i="2" l="1"/>
  <c r="K576" i="2"/>
  <c r="J576" i="2"/>
  <c r="F578" i="2" l="1"/>
  <c r="K577" i="2"/>
  <c r="J577" i="2"/>
  <c r="F579" i="2" l="1"/>
  <c r="K578" i="2"/>
  <c r="J578" i="2"/>
  <c r="F580" i="2" l="1"/>
  <c r="K579" i="2"/>
  <c r="J579" i="2"/>
  <c r="F581" i="2" l="1"/>
  <c r="K580" i="2"/>
  <c r="J580" i="2"/>
  <c r="F582" i="2" l="1"/>
  <c r="K581" i="2"/>
  <c r="J581" i="2"/>
  <c r="F583" i="2" l="1"/>
  <c r="K582" i="2"/>
  <c r="J582" i="2"/>
  <c r="F584" i="2" l="1"/>
  <c r="K583" i="2"/>
  <c r="J583" i="2"/>
  <c r="F585" i="2" l="1"/>
  <c r="K584" i="2"/>
  <c r="J584" i="2"/>
  <c r="F586" i="2" l="1"/>
  <c r="K585" i="2"/>
  <c r="J585" i="2"/>
  <c r="F587" i="2" l="1"/>
  <c r="K586" i="2"/>
  <c r="J586" i="2"/>
  <c r="F588" i="2" l="1"/>
  <c r="K587" i="2"/>
  <c r="J587" i="2"/>
  <c r="F589" i="2" l="1"/>
  <c r="K588" i="2"/>
  <c r="J588" i="2"/>
  <c r="F590" i="2" l="1"/>
  <c r="K589" i="2"/>
  <c r="J589" i="2"/>
  <c r="F591" i="2" l="1"/>
  <c r="K590" i="2"/>
  <c r="J590" i="2"/>
  <c r="F592" i="2" l="1"/>
  <c r="K591" i="2"/>
  <c r="J591" i="2"/>
  <c r="F593" i="2" l="1"/>
  <c r="K592" i="2"/>
  <c r="J592" i="2"/>
  <c r="F594" i="2" l="1"/>
  <c r="K593" i="2"/>
  <c r="J593" i="2"/>
  <c r="F595" i="2" l="1"/>
  <c r="K594" i="2"/>
  <c r="J594" i="2"/>
  <c r="F596" i="2" l="1"/>
  <c r="K595" i="2"/>
  <c r="J595" i="2"/>
  <c r="F597" i="2" l="1"/>
  <c r="K596" i="2"/>
  <c r="J596" i="2"/>
  <c r="F598" i="2" l="1"/>
  <c r="K597" i="2"/>
  <c r="J597" i="2"/>
  <c r="F599" i="2" l="1"/>
  <c r="K598" i="2"/>
  <c r="J598" i="2"/>
  <c r="F600" i="2" l="1"/>
  <c r="K599" i="2"/>
  <c r="J599" i="2"/>
  <c r="F601" i="2" l="1"/>
  <c r="K600" i="2"/>
  <c r="J600" i="2"/>
  <c r="F602" i="2" l="1"/>
  <c r="K601" i="2"/>
  <c r="J601" i="2"/>
  <c r="F603" i="2" l="1"/>
  <c r="K602" i="2"/>
  <c r="J602" i="2"/>
  <c r="F604" i="2" l="1"/>
  <c r="K603" i="2"/>
  <c r="J603" i="2"/>
  <c r="F605" i="2" l="1"/>
  <c r="K604" i="2"/>
  <c r="J604" i="2"/>
  <c r="F606" i="2" l="1"/>
  <c r="K605" i="2"/>
  <c r="J605" i="2"/>
  <c r="F607" i="2" l="1"/>
  <c r="K606" i="2"/>
  <c r="J606" i="2"/>
  <c r="F608" i="2" l="1"/>
  <c r="K607" i="2"/>
  <c r="J607" i="2"/>
  <c r="F609" i="2" l="1"/>
  <c r="K608" i="2"/>
  <c r="J608" i="2"/>
  <c r="F610" i="2" l="1"/>
  <c r="K609" i="2"/>
  <c r="J609" i="2"/>
  <c r="F611" i="2" l="1"/>
  <c r="K610" i="2"/>
  <c r="J610" i="2"/>
  <c r="F612" i="2" l="1"/>
  <c r="K611" i="2"/>
  <c r="J611" i="2"/>
  <c r="F613" i="2" l="1"/>
  <c r="K612" i="2"/>
  <c r="J612" i="2"/>
  <c r="F614" i="2" l="1"/>
  <c r="K613" i="2"/>
  <c r="J613" i="2"/>
  <c r="F615" i="2" l="1"/>
  <c r="K614" i="2"/>
  <c r="J614" i="2"/>
  <c r="F616" i="2" l="1"/>
  <c r="K615" i="2"/>
  <c r="J615" i="2"/>
  <c r="F617" i="2" l="1"/>
  <c r="K616" i="2"/>
  <c r="J616" i="2"/>
  <c r="F618" i="2" l="1"/>
  <c r="K617" i="2"/>
  <c r="J617" i="2"/>
  <c r="F619" i="2" l="1"/>
  <c r="K618" i="2"/>
  <c r="J618" i="2"/>
  <c r="F620" i="2" l="1"/>
  <c r="K619" i="2"/>
  <c r="J619" i="2"/>
  <c r="F621" i="2" l="1"/>
  <c r="K620" i="2"/>
  <c r="J620" i="2"/>
  <c r="F622" i="2" l="1"/>
  <c r="K621" i="2"/>
  <c r="J621" i="2"/>
  <c r="F623" i="2" l="1"/>
  <c r="K622" i="2"/>
  <c r="J622" i="2"/>
  <c r="F624" i="2" l="1"/>
  <c r="K623" i="2"/>
  <c r="J623" i="2"/>
  <c r="F625" i="2" l="1"/>
  <c r="K624" i="2"/>
  <c r="J624" i="2"/>
  <c r="F626" i="2" l="1"/>
  <c r="K625" i="2"/>
  <c r="J625" i="2"/>
  <c r="F627" i="2" l="1"/>
  <c r="K626" i="2"/>
  <c r="J626" i="2"/>
  <c r="F628" i="2" l="1"/>
  <c r="K627" i="2"/>
  <c r="J627" i="2"/>
  <c r="F629" i="2" l="1"/>
  <c r="K628" i="2"/>
  <c r="J628" i="2"/>
  <c r="F630" i="2" l="1"/>
  <c r="K629" i="2"/>
  <c r="J629" i="2"/>
  <c r="F631" i="2" l="1"/>
  <c r="K630" i="2"/>
  <c r="J630" i="2"/>
  <c r="F632" i="2" l="1"/>
  <c r="K631" i="2"/>
  <c r="J631" i="2"/>
  <c r="F633" i="2" l="1"/>
  <c r="K632" i="2"/>
  <c r="J632" i="2"/>
  <c r="F634" i="2" l="1"/>
  <c r="K633" i="2"/>
  <c r="J633" i="2"/>
  <c r="F635" i="2" l="1"/>
  <c r="K634" i="2"/>
  <c r="J634" i="2"/>
  <c r="F636" i="2" l="1"/>
  <c r="K635" i="2"/>
  <c r="J635" i="2"/>
  <c r="F637" i="2" l="1"/>
  <c r="K636" i="2"/>
  <c r="J636" i="2"/>
  <c r="F638" i="2" l="1"/>
  <c r="K637" i="2"/>
  <c r="J637" i="2"/>
  <c r="F639" i="2" l="1"/>
  <c r="K638" i="2"/>
  <c r="J638" i="2"/>
  <c r="F640" i="2" l="1"/>
  <c r="K639" i="2"/>
  <c r="J639" i="2"/>
  <c r="F641" i="2" l="1"/>
  <c r="K640" i="2"/>
  <c r="J640" i="2"/>
  <c r="F642" i="2" l="1"/>
  <c r="K641" i="2"/>
  <c r="J641" i="2"/>
  <c r="F643" i="2" l="1"/>
  <c r="K642" i="2"/>
  <c r="J642" i="2"/>
  <c r="F644" i="2" l="1"/>
  <c r="K643" i="2"/>
  <c r="J643" i="2"/>
  <c r="F645" i="2" l="1"/>
  <c r="K644" i="2"/>
  <c r="J644" i="2"/>
  <c r="F646" i="2" l="1"/>
  <c r="K645" i="2"/>
  <c r="J645" i="2"/>
  <c r="F647" i="2" l="1"/>
  <c r="K646" i="2"/>
  <c r="J646" i="2"/>
  <c r="F648" i="2" l="1"/>
  <c r="K647" i="2"/>
  <c r="J647" i="2"/>
  <c r="F649" i="2" l="1"/>
  <c r="K648" i="2"/>
  <c r="J648" i="2"/>
  <c r="F650" i="2" l="1"/>
  <c r="K649" i="2"/>
  <c r="J649" i="2"/>
  <c r="F651" i="2" l="1"/>
  <c r="K650" i="2"/>
  <c r="J650" i="2"/>
  <c r="F652" i="2" l="1"/>
  <c r="K651" i="2"/>
  <c r="J651" i="2"/>
  <c r="F653" i="2" l="1"/>
  <c r="K652" i="2"/>
  <c r="J652" i="2"/>
  <c r="F654" i="2" l="1"/>
  <c r="K653" i="2"/>
  <c r="J653" i="2"/>
  <c r="F655" i="2" l="1"/>
  <c r="K654" i="2"/>
  <c r="J654" i="2"/>
  <c r="F656" i="2" l="1"/>
  <c r="K655" i="2"/>
  <c r="J655" i="2"/>
  <c r="F657" i="2" l="1"/>
  <c r="K656" i="2"/>
  <c r="J656" i="2"/>
  <c r="F658" i="2" l="1"/>
  <c r="K657" i="2"/>
  <c r="J657" i="2"/>
  <c r="F659" i="2" l="1"/>
  <c r="K658" i="2"/>
  <c r="J658" i="2"/>
  <c r="F660" i="2" l="1"/>
  <c r="K659" i="2"/>
  <c r="J659" i="2"/>
  <c r="F661" i="2" l="1"/>
  <c r="K660" i="2"/>
  <c r="J660" i="2"/>
  <c r="F662" i="2" l="1"/>
  <c r="K661" i="2"/>
  <c r="J661" i="2"/>
  <c r="F663" i="2" l="1"/>
  <c r="K662" i="2"/>
  <c r="J662" i="2"/>
  <c r="F664" i="2" l="1"/>
  <c r="K663" i="2"/>
  <c r="J663" i="2"/>
  <c r="F665" i="2" l="1"/>
  <c r="K664" i="2"/>
  <c r="J664" i="2"/>
  <c r="F666" i="2" l="1"/>
  <c r="K665" i="2"/>
  <c r="J665" i="2"/>
  <c r="F667" i="2" l="1"/>
  <c r="K666" i="2"/>
  <c r="J666" i="2"/>
  <c r="F668" i="2" l="1"/>
  <c r="K667" i="2"/>
  <c r="J667" i="2"/>
  <c r="F669" i="2" l="1"/>
  <c r="K668" i="2"/>
  <c r="J668" i="2"/>
  <c r="F670" i="2" l="1"/>
  <c r="K669" i="2"/>
  <c r="J669" i="2"/>
  <c r="F671" i="2" l="1"/>
  <c r="K670" i="2"/>
  <c r="J670" i="2"/>
  <c r="F672" i="2" l="1"/>
  <c r="K671" i="2"/>
  <c r="J671" i="2"/>
  <c r="F673" i="2" l="1"/>
  <c r="K672" i="2"/>
  <c r="J672" i="2"/>
  <c r="F674" i="2" l="1"/>
  <c r="K673" i="2"/>
  <c r="J673" i="2"/>
  <c r="F675" i="2" l="1"/>
  <c r="K674" i="2"/>
  <c r="J674" i="2"/>
  <c r="F676" i="2" l="1"/>
  <c r="K675" i="2"/>
  <c r="J675" i="2"/>
  <c r="F677" i="2" l="1"/>
  <c r="K676" i="2"/>
  <c r="J676" i="2"/>
  <c r="F678" i="2" l="1"/>
  <c r="K677" i="2"/>
  <c r="J677" i="2"/>
  <c r="F679" i="2" l="1"/>
  <c r="K678" i="2"/>
  <c r="J678" i="2"/>
  <c r="F680" i="2" l="1"/>
  <c r="K679" i="2"/>
  <c r="J679" i="2"/>
  <c r="F681" i="2" l="1"/>
  <c r="K680" i="2"/>
  <c r="J680" i="2"/>
  <c r="F682" i="2" l="1"/>
  <c r="K681" i="2"/>
  <c r="J681" i="2"/>
  <c r="F683" i="2" l="1"/>
  <c r="K682" i="2"/>
  <c r="J682" i="2"/>
  <c r="F684" i="2" l="1"/>
  <c r="K683" i="2"/>
  <c r="J683" i="2"/>
  <c r="F685" i="2" l="1"/>
  <c r="K684" i="2"/>
  <c r="J684" i="2"/>
  <c r="F686" i="2" l="1"/>
  <c r="K685" i="2"/>
  <c r="J685" i="2"/>
  <c r="F687" i="2" l="1"/>
  <c r="K686" i="2"/>
  <c r="J686" i="2"/>
  <c r="F688" i="2" l="1"/>
  <c r="K687" i="2"/>
  <c r="J687" i="2"/>
  <c r="F689" i="2" l="1"/>
  <c r="K688" i="2"/>
  <c r="J688" i="2"/>
  <c r="F690" i="2" l="1"/>
  <c r="K689" i="2"/>
  <c r="J689" i="2"/>
  <c r="F691" i="2" l="1"/>
  <c r="K690" i="2"/>
  <c r="J690" i="2"/>
  <c r="F692" i="2" l="1"/>
  <c r="K691" i="2"/>
  <c r="J691" i="2"/>
  <c r="F693" i="2" l="1"/>
  <c r="K692" i="2"/>
  <c r="J692" i="2"/>
  <c r="F694" i="2" l="1"/>
  <c r="K693" i="2"/>
  <c r="J693" i="2"/>
  <c r="F695" i="2" l="1"/>
  <c r="K694" i="2"/>
  <c r="J694" i="2"/>
  <c r="F696" i="2" l="1"/>
  <c r="K695" i="2"/>
  <c r="J695" i="2"/>
  <c r="F697" i="2" l="1"/>
  <c r="K696" i="2"/>
  <c r="J696" i="2"/>
  <c r="F698" i="2" l="1"/>
  <c r="K697" i="2"/>
  <c r="J697" i="2"/>
  <c r="F699" i="2" l="1"/>
  <c r="K698" i="2"/>
  <c r="J698" i="2"/>
  <c r="F700" i="2" l="1"/>
  <c r="K699" i="2"/>
  <c r="J699" i="2"/>
  <c r="F701" i="2" l="1"/>
  <c r="K700" i="2"/>
  <c r="J700" i="2"/>
  <c r="F702" i="2" l="1"/>
  <c r="K701" i="2"/>
  <c r="J701" i="2"/>
  <c r="F703" i="2" l="1"/>
  <c r="K702" i="2"/>
  <c r="J702" i="2"/>
  <c r="F704" i="2" l="1"/>
  <c r="K703" i="2"/>
  <c r="J703" i="2"/>
  <c r="F705" i="2" l="1"/>
  <c r="K704" i="2"/>
  <c r="J704" i="2"/>
  <c r="F706" i="2" l="1"/>
  <c r="K705" i="2"/>
  <c r="J705" i="2"/>
  <c r="F707" i="2" l="1"/>
  <c r="K706" i="2"/>
  <c r="J706" i="2"/>
  <c r="F708" i="2" l="1"/>
  <c r="K707" i="2"/>
  <c r="J707" i="2"/>
  <c r="F709" i="2" l="1"/>
  <c r="K708" i="2"/>
  <c r="J708" i="2"/>
  <c r="F710" i="2" l="1"/>
  <c r="K709" i="2"/>
  <c r="J709" i="2"/>
  <c r="F711" i="2" l="1"/>
  <c r="K710" i="2"/>
  <c r="J710" i="2"/>
  <c r="F712" i="2" l="1"/>
  <c r="K711" i="2"/>
  <c r="J711" i="2"/>
  <c r="F713" i="2" l="1"/>
  <c r="K712" i="2"/>
  <c r="J712" i="2"/>
  <c r="F714" i="2" l="1"/>
  <c r="J713" i="2"/>
  <c r="K713" i="2"/>
  <c r="F715" i="2" l="1"/>
  <c r="K714" i="2"/>
  <c r="J714" i="2"/>
  <c r="F716" i="2" l="1"/>
  <c r="K715" i="2"/>
  <c r="J715" i="2"/>
  <c r="F717" i="2" l="1"/>
  <c r="K716" i="2"/>
  <c r="J716" i="2"/>
  <c r="F718" i="2" l="1"/>
  <c r="K717" i="2"/>
  <c r="J717" i="2"/>
  <c r="F719" i="2" l="1"/>
  <c r="K718" i="2"/>
  <c r="J718" i="2"/>
  <c r="F720" i="2" l="1"/>
  <c r="K719" i="2"/>
  <c r="J719" i="2"/>
  <c r="F721" i="2" l="1"/>
  <c r="K720" i="2"/>
  <c r="J720" i="2"/>
  <c r="F722" i="2" l="1"/>
  <c r="K721" i="2"/>
  <c r="J721" i="2"/>
  <c r="F723" i="2" l="1"/>
  <c r="K722" i="2"/>
  <c r="J722" i="2"/>
  <c r="F724" i="2" l="1"/>
  <c r="K723" i="2"/>
  <c r="J723" i="2"/>
  <c r="F725" i="2" l="1"/>
  <c r="K724" i="2"/>
  <c r="J724" i="2"/>
  <c r="F726" i="2" l="1"/>
  <c r="K725" i="2"/>
  <c r="J725" i="2"/>
  <c r="F727" i="2" l="1"/>
  <c r="K726" i="2"/>
  <c r="J726" i="2"/>
  <c r="F728" i="2" l="1"/>
  <c r="K727" i="2"/>
  <c r="J727" i="2"/>
  <c r="F729" i="2" l="1"/>
  <c r="K728" i="2"/>
  <c r="J728" i="2"/>
  <c r="F730" i="2" l="1"/>
  <c r="K729" i="2"/>
  <c r="J729" i="2"/>
  <c r="F731" i="2" l="1"/>
  <c r="K730" i="2"/>
  <c r="J730" i="2"/>
  <c r="F732" i="2" l="1"/>
  <c r="K731" i="2"/>
  <c r="J731" i="2"/>
  <c r="F733" i="2" l="1"/>
  <c r="K732" i="2"/>
  <c r="J732" i="2"/>
  <c r="F734" i="2" l="1"/>
  <c r="K733" i="2"/>
  <c r="J733" i="2"/>
  <c r="F735" i="2" l="1"/>
  <c r="K734" i="2"/>
  <c r="J734" i="2"/>
  <c r="F736" i="2" l="1"/>
  <c r="K735" i="2"/>
  <c r="J735" i="2"/>
  <c r="F737" i="2" l="1"/>
  <c r="K736" i="2"/>
  <c r="J736" i="2"/>
  <c r="F738" i="2" l="1"/>
  <c r="K737" i="2"/>
  <c r="J737" i="2"/>
  <c r="F739" i="2" l="1"/>
  <c r="K738" i="2"/>
  <c r="J738" i="2"/>
  <c r="F740" i="2" l="1"/>
  <c r="K739" i="2"/>
  <c r="J739" i="2"/>
  <c r="F741" i="2" l="1"/>
  <c r="K740" i="2"/>
  <c r="J740" i="2"/>
  <c r="F742" i="2" l="1"/>
  <c r="K741" i="2"/>
  <c r="J741" i="2"/>
  <c r="F743" i="2" l="1"/>
  <c r="K742" i="2"/>
  <c r="J742" i="2"/>
  <c r="F744" i="2" l="1"/>
  <c r="K743" i="2"/>
  <c r="J743" i="2"/>
  <c r="F745" i="2" l="1"/>
  <c r="K744" i="2"/>
  <c r="J744" i="2"/>
  <c r="F746" i="2" l="1"/>
  <c r="K745" i="2"/>
  <c r="J745" i="2"/>
  <c r="F747" i="2" l="1"/>
  <c r="K746" i="2"/>
  <c r="J746" i="2"/>
  <c r="F748" i="2" l="1"/>
  <c r="K747" i="2"/>
  <c r="J747" i="2"/>
  <c r="F749" i="2" l="1"/>
  <c r="K748" i="2"/>
  <c r="J748" i="2"/>
  <c r="F750" i="2" l="1"/>
  <c r="K749" i="2"/>
  <c r="J749" i="2"/>
  <c r="F751" i="2" l="1"/>
  <c r="K750" i="2"/>
  <c r="J750" i="2"/>
  <c r="F752" i="2" l="1"/>
  <c r="K751" i="2"/>
  <c r="J751" i="2"/>
  <c r="F753" i="2" l="1"/>
  <c r="K752" i="2"/>
  <c r="J752" i="2"/>
  <c r="F754" i="2" l="1"/>
  <c r="K753" i="2"/>
  <c r="J753" i="2"/>
  <c r="F755" i="2" l="1"/>
  <c r="K754" i="2"/>
  <c r="J754" i="2"/>
  <c r="F756" i="2" l="1"/>
  <c r="K755" i="2"/>
  <c r="J755" i="2"/>
  <c r="F757" i="2" l="1"/>
  <c r="K756" i="2"/>
  <c r="J756" i="2"/>
  <c r="F758" i="2" l="1"/>
  <c r="K757" i="2"/>
  <c r="J757" i="2"/>
  <c r="F759" i="2" l="1"/>
  <c r="K758" i="2"/>
  <c r="J758" i="2"/>
  <c r="F760" i="2" l="1"/>
  <c r="K759" i="2"/>
  <c r="J759" i="2"/>
  <c r="F761" i="2" l="1"/>
  <c r="K760" i="2"/>
  <c r="J760" i="2"/>
  <c r="F762" i="2" l="1"/>
  <c r="K761" i="2"/>
  <c r="J761" i="2"/>
  <c r="F763" i="2" l="1"/>
  <c r="K762" i="2"/>
  <c r="J762" i="2"/>
  <c r="F764" i="2" l="1"/>
  <c r="K763" i="2"/>
  <c r="J763" i="2"/>
  <c r="F765" i="2" l="1"/>
  <c r="K764" i="2"/>
  <c r="J764" i="2"/>
  <c r="F766" i="2" l="1"/>
  <c r="K765" i="2"/>
  <c r="J765" i="2"/>
  <c r="F767" i="2" l="1"/>
  <c r="K766" i="2"/>
  <c r="J766" i="2"/>
  <c r="F768" i="2" l="1"/>
  <c r="K767" i="2"/>
  <c r="J767" i="2"/>
  <c r="F769" i="2" l="1"/>
  <c r="K768" i="2"/>
  <c r="J768" i="2"/>
  <c r="F770" i="2" l="1"/>
  <c r="K769" i="2"/>
  <c r="J769" i="2"/>
  <c r="F771" i="2" l="1"/>
  <c r="K770" i="2"/>
  <c r="J770" i="2"/>
  <c r="F772" i="2" l="1"/>
  <c r="K771" i="2"/>
  <c r="J771" i="2"/>
  <c r="F773" i="2" l="1"/>
  <c r="K772" i="2"/>
  <c r="J772" i="2"/>
  <c r="F774" i="2" l="1"/>
  <c r="K773" i="2"/>
  <c r="J773" i="2"/>
  <c r="F775" i="2" l="1"/>
  <c r="K774" i="2"/>
  <c r="J774" i="2"/>
  <c r="F776" i="2" l="1"/>
  <c r="K775" i="2"/>
  <c r="J775" i="2"/>
  <c r="F777" i="2" l="1"/>
  <c r="K776" i="2"/>
  <c r="J776" i="2"/>
  <c r="F778" i="2" l="1"/>
  <c r="K777" i="2"/>
  <c r="J777" i="2"/>
  <c r="F779" i="2" l="1"/>
  <c r="K778" i="2"/>
  <c r="J778" i="2"/>
  <c r="F780" i="2" l="1"/>
  <c r="K779" i="2"/>
  <c r="J779" i="2"/>
  <c r="F781" i="2" l="1"/>
  <c r="K780" i="2"/>
  <c r="J780" i="2"/>
  <c r="F782" i="2" l="1"/>
  <c r="K781" i="2"/>
  <c r="J781" i="2"/>
  <c r="F783" i="2" l="1"/>
  <c r="K782" i="2"/>
  <c r="J782" i="2"/>
  <c r="F784" i="2" l="1"/>
  <c r="K783" i="2"/>
  <c r="J783" i="2"/>
  <c r="F785" i="2" l="1"/>
  <c r="K784" i="2"/>
  <c r="J784" i="2"/>
  <c r="F786" i="2" l="1"/>
  <c r="K785" i="2"/>
  <c r="J785" i="2"/>
  <c r="F787" i="2" l="1"/>
  <c r="K786" i="2"/>
  <c r="J786" i="2"/>
  <c r="F788" i="2" l="1"/>
  <c r="K787" i="2"/>
  <c r="J787" i="2"/>
  <c r="F789" i="2" l="1"/>
  <c r="K788" i="2"/>
  <c r="J788" i="2"/>
  <c r="F790" i="2" l="1"/>
  <c r="K789" i="2"/>
  <c r="J789" i="2"/>
  <c r="F791" i="2" l="1"/>
  <c r="K790" i="2"/>
  <c r="J790" i="2"/>
  <c r="F792" i="2" l="1"/>
  <c r="K791" i="2"/>
  <c r="J791" i="2"/>
  <c r="F793" i="2" l="1"/>
  <c r="K792" i="2"/>
  <c r="J792" i="2"/>
  <c r="F794" i="2" l="1"/>
  <c r="K793" i="2"/>
  <c r="J793" i="2"/>
  <c r="F795" i="2" l="1"/>
  <c r="K794" i="2"/>
  <c r="J794" i="2"/>
  <c r="K795" i="2" l="1"/>
  <c r="J795" i="2"/>
  <c r="F796" i="2"/>
  <c r="K796" i="2" l="1"/>
  <c r="J796" i="2"/>
  <c r="F797" i="2"/>
  <c r="K797" i="2" l="1"/>
  <c r="J797" i="2"/>
  <c r="F798" i="2"/>
  <c r="K798" i="2" l="1"/>
  <c r="J798" i="2"/>
  <c r="F799" i="2"/>
  <c r="K799" i="2" l="1"/>
  <c r="J799" i="2"/>
  <c r="F800" i="2"/>
  <c r="K800" i="2" l="1"/>
  <c r="J800" i="2"/>
  <c r="F801" i="2"/>
  <c r="K801" i="2" l="1"/>
  <c r="J801" i="2"/>
  <c r="F802" i="2"/>
  <c r="K802" i="2" l="1"/>
  <c r="J802" i="2"/>
  <c r="F803" i="2"/>
  <c r="K803" i="2" l="1"/>
  <c r="J803" i="2"/>
  <c r="F804" i="2"/>
  <c r="K804" i="2" l="1"/>
  <c r="J804" i="2"/>
  <c r="F805" i="2"/>
  <c r="K805" i="2" l="1"/>
  <c r="J805" i="2"/>
  <c r="F806" i="2"/>
  <c r="K806" i="2" l="1"/>
  <c r="J806" i="2"/>
  <c r="F807" i="2"/>
  <c r="K807" i="2" l="1"/>
  <c r="J807" i="2"/>
  <c r="F808" i="2"/>
  <c r="K808" i="2" l="1"/>
  <c r="J808" i="2"/>
  <c r="F809" i="2"/>
  <c r="K809" i="2" l="1"/>
  <c r="J809" i="2"/>
  <c r="F810" i="2"/>
  <c r="K810" i="2" l="1"/>
  <c r="J810" i="2"/>
  <c r="F811" i="2"/>
  <c r="K811" i="2" l="1"/>
  <c r="J811" i="2"/>
  <c r="F812" i="2"/>
  <c r="K812" i="2" l="1"/>
  <c r="J812" i="2"/>
  <c r="F813" i="2"/>
  <c r="K813" i="2" l="1"/>
  <c r="J813" i="2"/>
  <c r="F814" i="2"/>
  <c r="K814" i="2" l="1"/>
  <c r="J814" i="2"/>
  <c r="F815" i="2"/>
  <c r="F867" i="2" l="1"/>
  <c r="K815" i="2"/>
  <c r="J815" i="2"/>
  <c r="K867" i="2" l="1"/>
  <c r="J867" i="2"/>
  <c r="F868" i="2"/>
  <c r="K868" i="2" l="1"/>
  <c r="J868" i="2"/>
  <c r="F869" i="2"/>
  <c r="K869" i="2" l="1"/>
  <c r="F870" i="2"/>
  <c r="J869" i="2"/>
  <c r="F871" i="2" l="1"/>
  <c r="K870" i="2"/>
  <c r="J870" i="2"/>
  <c r="F872" i="2" l="1"/>
  <c r="K871" i="2"/>
  <c r="J871" i="2"/>
  <c r="F873" i="2" l="1"/>
  <c r="K872" i="2"/>
  <c r="J872" i="2"/>
  <c r="F874" i="2" l="1"/>
  <c r="K873" i="2"/>
  <c r="J873" i="2"/>
  <c r="F875" i="2" l="1"/>
  <c r="J874" i="2"/>
  <c r="K874" i="2"/>
  <c r="F876" i="2" l="1"/>
  <c r="J875" i="2"/>
  <c r="K875" i="2"/>
  <c r="F877" i="2" l="1"/>
  <c r="K876" i="2"/>
  <c r="J876" i="2"/>
  <c r="F878" i="2" l="1"/>
  <c r="K877" i="2"/>
  <c r="J877" i="2"/>
  <c r="F879" i="2" l="1"/>
  <c r="K878" i="2"/>
  <c r="J878" i="2"/>
  <c r="F880" i="2" l="1"/>
  <c r="K879" i="2"/>
  <c r="J879" i="2"/>
  <c r="F881" i="2" l="1"/>
  <c r="K880" i="2"/>
  <c r="J880" i="2"/>
  <c r="F882" i="2" l="1"/>
  <c r="K881" i="2"/>
  <c r="J881" i="2"/>
  <c r="F883" i="2" l="1"/>
  <c r="J882" i="2"/>
  <c r="K882" i="2"/>
  <c r="F884" i="2" l="1"/>
  <c r="J883" i="2"/>
  <c r="K883" i="2"/>
  <c r="F885" i="2" l="1"/>
  <c r="K884" i="2"/>
  <c r="J884" i="2"/>
  <c r="F886" i="2" l="1"/>
  <c r="K885" i="2"/>
  <c r="J885" i="2"/>
  <c r="F887" i="2" l="1"/>
  <c r="K886" i="2"/>
  <c r="J886" i="2"/>
  <c r="F888" i="2" l="1"/>
  <c r="K887" i="2"/>
  <c r="J887" i="2"/>
  <c r="F889" i="2" l="1"/>
  <c r="K888" i="2"/>
  <c r="J888" i="2"/>
  <c r="F890" i="2" l="1"/>
  <c r="K889" i="2"/>
  <c r="J889" i="2"/>
  <c r="F891" i="2" l="1"/>
  <c r="J890" i="2"/>
  <c r="K890" i="2"/>
  <c r="F892" i="2" l="1"/>
  <c r="J891" i="2"/>
  <c r="K891" i="2"/>
  <c r="F893" i="2" l="1"/>
  <c r="K892" i="2"/>
  <c r="J892" i="2"/>
  <c r="F894" i="2" l="1"/>
  <c r="K893" i="2"/>
  <c r="J893" i="2"/>
  <c r="F895" i="2" l="1"/>
  <c r="K894" i="2"/>
  <c r="J894" i="2"/>
  <c r="F896" i="2" l="1"/>
  <c r="K895" i="2"/>
  <c r="J895" i="2"/>
  <c r="F897" i="2" l="1"/>
  <c r="K896" i="2"/>
  <c r="J896" i="2"/>
  <c r="F898" i="2" l="1"/>
  <c r="K897" i="2"/>
  <c r="J897" i="2"/>
  <c r="F899" i="2" l="1"/>
  <c r="J898" i="2"/>
  <c r="K898" i="2"/>
  <c r="F900" i="2" l="1"/>
  <c r="J899" i="2"/>
  <c r="K899" i="2"/>
  <c r="F901" i="2" l="1"/>
  <c r="K900" i="2"/>
  <c r="J900" i="2"/>
  <c r="F902" i="2" l="1"/>
  <c r="K901" i="2"/>
  <c r="J901" i="2"/>
  <c r="F903" i="2" l="1"/>
  <c r="K902" i="2"/>
  <c r="J902" i="2"/>
  <c r="F904" i="2" l="1"/>
  <c r="K903" i="2"/>
  <c r="J903" i="2"/>
  <c r="F905" i="2" l="1"/>
  <c r="K904" i="2"/>
  <c r="J904" i="2"/>
  <c r="F906" i="2" l="1"/>
  <c r="K905" i="2"/>
  <c r="J905" i="2"/>
  <c r="F907" i="2" l="1"/>
  <c r="J906" i="2"/>
  <c r="K906" i="2"/>
  <c r="F908" i="2" l="1"/>
  <c r="J907" i="2"/>
  <c r="K907" i="2"/>
  <c r="F909" i="2" l="1"/>
  <c r="K908" i="2"/>
  <c r="J908" i="2"/>
  <c r="F910" i="2" l="1"/>
  <c r="K909" i="2"/>
  <c r="J909" i="2"/>
  <c r="F911" i="2" l="1"/>
  <c r="K910" i="2"/>
  <c r="J910" i="2"/>
  <c r="F912" i="2" l="1"/>
  <c r="K911" i="2"/>
  <c r="J911" i="2"/>
  <c r="F913" i="2" l="1"/>
  <c r="K912" i="2"/>
  <c r="J912" i="2"/>
  <c r="F914" i="2" l="1"/>
  <c r="K913" i="2"/>
  <c r="J913" i="2"/>
  <c r="F915" i="2" l="1"/>
  <c r="J914" i="2"/>
  <c r="K914" i="2"/>
  <c r="F916" i="2" l="1"/>
  <c r="J915" i="2"/>
  <c r="K915" i="2"/>
  <c r="F917" i="2" l="1"/>
  <c r="K916" i="2"/>
  <c r="J916" i="2"/>
  <c r="F918" i="2" l="1"/>
  <c r="K917" i="2"/>
  <c r="J917" i="2"/>
  <c r="F919" i="2" l="1"/>
  <c r="K918" i="2"/>
  <c r="J918" i="2"/>
  <c r="F920" i="2" l="1"/>
  <c r="K919" i="2"/>
  <c r="J919" i="2"/>
  <c r="F921" i="2" l="1"/>
  <c r="K920" i="2"/>
  <c r="J920" i="2"/>
  <c r="F922" i="2" l="1"/>
  <c r="K921" i="2"/>
  <c r="J921" i="2"/>
  <c r="F923" i="2" l="1"/>
  <c r="J922" i="2"/>
  <c r="K922" i="2"/>
  <c r="F924" i="2" l="1"/>
  <c r="J923" i="2"/>
  <c r="K923" i="2"/>
  <c r="F925" i="2" l="1"/>
  <c r="K924" i="2"/>
  <c r="J924" i="2"/>
  <c r="F926" i="2" l="1"/>
  <c r="K925" i="2"/>
  <c r="J925" i="2"/>
  <c r="F927" i="2" l="1"/>
  <c r="K926" i="2"/>
  <c r="J926" i="2"/>
  <c r="F928" i="2" l="1"/>
  <c r="K927" i="2"/>
  <c r="J927" i="2"/>
  <c r="F929" i="2" l="1"/>
  <c r="K928" i="2"/>
  <c r="J928" i="2"/>
  <c r="F930" i="2" l="1"/>
  <c r="K929" i="2"/>
  <c r="J929" i="2"/>
  <c r="F931" i="2" l="1"/>
  <c r="J930" i="2"/>
  <c r="K930" i="2"/>
  <c r="F932" i="2" l="1"/>
  <c r="J931" i="2"/>
  <c r="K931" i="2"/>
  <c r="F933" i="2" l="1"/>
  <c r="K932" i="2"/>
  <c r="J932" i="2"/>
  <c r="F934" i="2" l="1"/>
  <c r="K933" i="2"/>
  <c r="J933" i="2"/>
  <c r="F935" i="2" l="1"/>
  <c r="K934" i="2"/>
  <c r="J934" i="2"/>
  <c r="F936" i="2" l="1"/>
  <c r="K935" i="2"/>
  <c r="J935" i="2"/>
  <c r="F937" i="2" l="1"/>
  <c r="K936" i="2"/>
  <c r="J936" i="2"/>
  <c r="F938" i="2" l="1"/>
  <c r="K937" i="2"/>
  <c r="J937" i="2"/>
  <c r="F939" i="2" l="1"/>
  <c r="J938" i="2"/>
  <c r="K938" i="2"/>
  <c r="F940" i="2" l="1"/>
  <c r="J939" i="2"/>
  <c r="K939" i="2"/>
  <c r="F941" i="2" l="1"/>
  <c r="K940" i="2"/>
  <c r="J940" i="2"/>
  <c r="F942" i="2" l="1"/>
  <c r="K941" i="2"/>
  <c r="J941" i="2"/>
  <c r="F943" i="2" l="1"/>
  <c r="K942" i="2"/>
  <c r="J942" i="2"/>
  <c r="F944" i="2" l="1"/>
  <c r="K943" i="2"/>
  <c r="J943" i="2"/>
  <c r="F945" i="2" l="1"/>
  <c r="K944" i="2"/>
  <c r="J944" i="2"/>
  <c r="F946" i="2" l="1"/>
  <c r="K945" i="2"/>
  <c r="J945" i="2"/>
  <c r="F947" i="2" l="1"/>
  <c r="J946" i="2"/>
  <c r="K946" i="2"/>
  <c r="F948" i="2" l="1"/>
  <c r="J947" i="2"/>
  <c r="K947" i="2"/>
  <c r="F949" i="2" l="1"/>
  <c r="K948" i="2"/>
  <c r="J948" i="2"/>
  <c r="F950" i="2" l="1"/>
  <c r="K949" i="2"/>
  <c r="J949" i="2"/>
  <c r="F951" i="2" l="1"/>
  <c r="K950" i="2"/>
  <c r="J950" i="2"/>
  <c r="F952" i="2" l="1"/>
  <c r="K951" i="2"/>
  <c r="J951" i="2"/>
  <c r="F953" i="2" l="1"/>
  <c r="K952" i="2"/>
  <c r="J952" i="2"/>
  <c r="F954" i="2" l="1"/>
  <c r="K953" i="2"/>
  <c r="J953" i="2"/>
  <c r="F955" i="2" l="1"/>
  <c r="J954" i="2"/>
  <c r="K954" i="2"/>
  <c r="F956" i="2" l="1"/>
  <c r="J955" i="2"/>
  <c r="K955" i="2"/>
  <c r="F957" i="2" l="1"/>
  <c r="K956" i="2"/>
  <c r="J956" i="2"/>
  <c r="F958" i="2" l="1"/>
  <c r="K957" i="2"/>
  <c r="J957" i="2"/>
  <c r="F959" i="2" l="1"/>
  <c r="K958" i="2"/>
  <c r="J958" i="2"/>
  <c r="F960" i="2" l="1"/>
  <c r="K959" i="2"/>
  <c r="J959" i="2"/>
  <c r="F961" i="2" l="1"/>
  <c r="K960" i="2"/>
  <c r="J960" i="2"/>
  <c r="F962" i="2" l="1"/>
  <c r="K961" i="2"/>
  <c r="J961" i="2"/>
  <c r="F963" i="2" l="1"/>
  <c r="J962" i="2"/>
  <c r="K962" i="2"/>
  <c r="F964" i="2" l="1"/>
  <c r="J963" i="2"/>
  <c r="K963" i="2"/>
  <c r="F965" i="2" l="1"/>
  <c r="K964" i="2"/>
  <c r="J964" i="2"/>
  <c r="F966" i="2" l="1"/>
  <c r="K965" i="2"/>
  <c r="J965" i="2"/>
  <c r="F967" i="2" l="1"/>
  <c r="K966" i="2"/>
  <c r="J966" i="2"/>
  <c r="F968" i="2" l="1"/>
  <c r="K967" i="2"/>
  <c r="J967" i="2"/>
  <c r="F969" i="2" l="1"/>
  <c r="K968" i="2"/>
  <c r="J968" i="2"/>
  <c r="F970" i="2" l="1"/>
  <c r="K969" i="2"/>
  <c r="J969" i="2"/>
  <c r="F971" i="2" l="1"/>
  <c r="F972" i="2" l="1"/>
  <c r="F973" i="2" l="1"/>
  <c r="F974" i="2" l="1"/>
  <c r="F975" i="2" l="1"/>
  <c r="F976" i="2" l="1"/>
  <c r="F977" i="2" l="1"/>
  <c r="F978" i="2" l="1"/>
  <c r="F979" i="2" l="1"/>
  <c r="F980" i="2" l="1"/>
  <c r="F981" i="2" l="1"/>
  <c r="F982" i="2" l="1"/>
  <c r="F983" i="2" s="1"/>
  <c r="F984" i="2" s="1"/>
  <c r="F985" i="2" s="1"/>
  <c r="F986" i="2" s="1"/>
  <c r="F987" i="2" s="1"/>
  <c r="F988" i="2" s="1"/>
  <c r="F989" i="2" s="1"/>
  <c r="F990" i="2" s="1"/>
  <c r="F99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 Goralski</author>
  </authors>
  <commentList>
    <comment ref="AZ488" authorId="0" shapeId="0" xr:uid="{E2FBDF69-AAA7-40E2-9160-249CB6968ED9}">
      <text>
        <r>
          <rPr>
            <b/>
            <sz val="9"/>
            <color indexed="81"/>
            <rFont val="Tahoma"/>
            <family val="2"/>
          </rPr>
          <t>Paul Goralski:</t>
        </r>
        <r>
          <rPr>
            <sz val="9"/>
            <color indexed="81"/>
            <rFont val="Tahoma"/>
            <family val="2"/>
          </rPr>
          <t xml:space="preserve">
Add from DA908 worksheet</t>
        </r>
      </text>
    </comment>
    <comment ref="J837" authorId="0" shapeId="0" xr:uid="{5C5C2995-3CCB-4063-8F01-1A6D9603C5B1}">
      <text>
        <r>
          <rPr>
            <b/>
            <sz val="9"/>
            <color indexed="81"/>
            <rFont val="Tahoma"/>
            <family val="2"/>
          </rPr>
          <t>Paul Goralski:</t>
        </r>
        <r>
          <rPr>
            <sz val="9"/>
            <color indexed="81"/>
            <rFont val="Tahoma"/>
            <family val="2"/>
          </rPr>
          <t xml:space="preserve">
EFAC for net hourly - zero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Goralski</author>
  </authors>
  <commentList>
    <comment ref="B488" authorId="0" shapeId="0" xr:uid="{FBE969A8-99BB-4D19-A1FC-1CBEA10D66A1}">
      <text>
        <r>
          <rPr>
            <b/>
            <sz val="9"/>
            <color indexed="81"/>
            <rFont val="Tahoma"/>
            <family val="2"/>
          </rPr>
          <t>Paul Goralski:</t>
        </r>
        <r>
          <rPr>
            <sz val="9"/>
            <color indexed="81"/>
            <rFont val="Tahoma"/>
            <family val="2"/>
          </rPr>
          <t xml:space="preserve">
908 Customer Assistance is referenced to total account 908 value including system conservation (518).  System conservation and other EE programs are manually removed from 908 allocator worksheet and input to AS Model line 488.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mhb0206</author>
  </authors>
  <commentList>
    <comment ref="AF57" authorId="0" shapeId="0" xr:uid="{00000000-0006-0000-0200-000001000000}">
      <text>
        <r>
          <rPr>
            <b/>
            <sz val="10"/>
            <color indexed="81"/>
            <rFont val="Tahoma"/>
            <family val="2"/>
          </rPr>
          <t>ppg1021 5.19.22:</t>
        </r>
        <r>
          <rPr>
            <sz val="10"/>
            <color indexed="81"/>
            <rFont val="Tahoma"/>
            <family val="2"/>
          </rPr>
          <t xml:space="preserve">
Does not add due to substation CIAC amount; is OK - data to FC model is fine; validated matches if CIAC is removed.</t>
        </r>
      </text>
    </comment>
  </commentList>
</comments>
</file>

<file path=xl/sharedStrings.xml><?xml version="1.0" encoding="utf-8"?>
<sst xmlns="http://schemas.openxmlformats.org/spreadsheetml/2006/main" count="5989" uniqueCount="1391">
  <si>
    <t xml:space="preserve">  OTHER RENTALS (PARKS)</t>
  </si>
  <si>
    <t>ADD:   MFG DEDUCTION NOT ALLOWED</t>
  </si>
  <si>
    <t>`</t>
  </si>
  <si>
    <t>FUNCTION</t>
  </si>
  <si>
    <t xml:space="preserve">  DEMAND - POWER SUPPLY</t>
  </si>
  <si>
    <t>TRANSMISSION</t>
  </si>
  <si>
    <t xml:space="preserve">  DEMAND - TRANSMISSION</t>
  </si>
  <si>
    <t xml:space="preserve">  DEMAND - SUBTRANSMISSION</t>
  </si>
  <si>
    <t xml:space="preserve">  DEMAND - DIRECT</t>
  </si>
  <si>
    <t xml:space="preserve">  SUBSTATIONS - GENERAL</t>
  </si>
  <si>
    <t xml:space="preserve">  SUBSTATIONS - DIRECT</t>
  </si>
  <si>
    <t xml:space="preserve">  LINES - PRIMARY DEMAND</t>
  </si>
  <si>
    <t xml:space="preserve">  LINES - PRIMARY CUSTOMER</t>
  </si>
  <si>
    <t xml:space="preserve">  LINES - SECONDARY  DIRECT</t>
  </si>
  <si>
    <t xml:space="preserve">  LINE TRANS - PRIMARY DEMAND</t>
  </si>
  <si>
    <t xml:space="preserve">  LINE TRANS - PRIMARY CUST</t>
  </si>
  <si>
    <t xml:space="preserve">  LINE TRANS - SECOND DIRECT</t>
  </si>
  <si>
    <t xml:space="preserve">  LINE TRANS - SECOND DEMAND</t>
  </si>
  <si>
    <t xml:space="preserve">  LINE TRANS - SECOND CUSTOMER</t>
  </si>
  <si>
    <t xml:space="preserve">  LINES - SECONDARY DEMAND</t>
  </si>
  <si>
    <t xml:space="preserve">  LINES - SECONDARY  CUSTOMER</t>
  </si>
  <si>
    <t xml:space="preserve">  SERVICES</t>
  </si>
  <si>
    <t xml:space="preserve">  METERS</t>
  </si>
  <si>
    <t xml:space="preserve">  STREET LIGHTS</t>
  </si>
  <si>
    <t xml:space="preserve">  INSTALL ON CUST PREMISES</t>
  </si>
  <si>
    <t>CUSTOMER ACCOUNTING</t>
  </si>
  <si>
    <t xml:space="preserve">  METER READING</t>
  </si>
  <si>
    <t xml:space="preserve">  CUSTOMER ACCOUNTS</t>
  </si>
  <si>
    <t xml:space="preserve">  UNCOLLECTIBLES</t>
  </si>
  <si>
    <t xml:space="preserve">  MISC</t>
  </si>
  <si>
    <t>CONSUMER INFORMATION</t>
  </si>
  <si>
    <t xml:space="preserve">  CUSTOMER ASSIST</t>
  </si>
  <si>
    <t xml:space="preserve">  SALES EXPENSE</t>
  </si>
  <si>
    <t xml:space="preserve">  ADVERTISING</t>
  </si>
  <si>
    <t xml:space="preserve">  DEMAND</t>
  </si>
  <si>
    <t xml:space="preserve">  ENERGY</t>
  </si>
  <si>
    <t xml:space="preserve">  CUSTOMER</t>
  </si>
  <si>
    <t xml:space="preserve">  REVENUE</t>
  </si>
  <si>
    <t xml:space="preserve">  SUBSTATION CIAC</t>
  </si>
  <si>
    <t>PRODUCTION ENERGY</t>
  </si>
  <si>
    <t>PRODUCTION DEMAND</t>
  </si>
  <si>
    <t>(L225)</t>
  </si>
  <si>
    <t>IDAHO POWER COMPANY</t>
  </si>
  <si>
    <t xml:space="preserve"> RB PAGE 1B</t>
  </si>
  <si>
    <t>BEFORE THE IDAHO PUBLIC UTILITIES COMMISSION</t>
  </si>
  <si>
    <t>CLASS COST OF SERVICE STUDY</t>
  </si>
  <si>
    <t/>
  </si>
  <si>
    <t>FUNCTIONALIZATION AND CLASSIFICATION OF COSTS</t>
  </si>
  <si>
    <t>L</t>
  </si>
  <si>
    <t>INTANGIBLE</t>
  </si>
  <si>
    <t>PTD</t>
  </si>
  <si>
    <t>GENERAL</t>
  </si>
  <si>
    <t>ALL</t>
  </si>
  <si>
    <t xml:space="preserve">  ADV CONST</t>
  </si>
  <si>
    <t>DEF TAX</t>
  </si>
  <si>
    <t>ACQ. ADJ.</t>
  </si>
  <si>
    <t xml:space="preserve">    CAPITAL</t>
  </si>
  <si>
    <t xml:space="preserve">   PROGRAMS</t>
  </si>
  <si>
    <t xml:space="preserve">  RATE BASE</t>
  </si>
  <si>
    <t>PTDCASCI</t>
  </si>
  <si>
    <t>A&amp;G</t>
  </si>
  <si>
    <t>TAXES</t>
  </si>
  <si>
    <t>INV TAX CR</t>
  </si>
  <si>
    <t>LABOR</t>
  </si>
  <si>
    <t>TOTAL</t>
  </si>
  <si>
    <t>(A)</t>
  </si>
  <si>
    <t>(B)</t>
  </si>
  <si>
    <t>(C)</t>
  </si>
  <si>
    <t>(D)</t>
  </si>
  <si>
    <t>(E)</t>
  </si>
  <si>
    <t>(F)</t>
  </si>
  <si>
    <t>(G)</t>
  </si>
  <si>
    <t>(H)</t>
  </si>
  <si>
    <t>(I)</t>
  </si>
  <si>
    <t>(J)</t>
  </si>
  <si>
    <t>(S)</t>
  </si>
  <si>
    <t>(K)</t>
  </si>
  <si>
    <t>(L)</t>
  </si>
  <si>
    <t>(M)</t>
  </si>
  <si>
    <t>(N)</t>
  </si>
  <si>
    <t>(O)</t>
  </si>
  <si>
    <t>(P)</t>
  </si>
  <si>
    <t>(Q)</t>
  </si>
  <si>
    <t>(R)</t>
  </si>
  <si>
    <t>(T)</t>
  </si>
  <si>
    <t>(U)</t>
  </si>
  <si>
    <t>(V)</t>
  </si>
  <si>
    <t>(W)</t>
  </si>
  <si>
    <t>(X)</t>
  </si>
  <si>
    <t>(AK)</t>
  </si>
  <si>
    <t>(Y)</t>
  </si>
  <si>
    <t>(Z)</t>
  </si>
  <si>
    <t>(AA)</t>
  </si>
  <si>
    <t>(AB)</t>
  </si>
  <si>
    <t>(AC)</t>
  </si>
  <si>
    <t>(AD)</t>
  </si>
  <si>
    <t>(AE)</t>
  </si>
  <si>
    <t>(AF)</t>
  </si>
  <si>
    <t>(AG)</t>
  </si>
  <si>
    <t>(AH)</t>
  </si>
  <si>
    <t>(AI)</t>
  </si>
  <si>
    <t>(AJ)</t>
  </si>
  <si>
    <t>(AL)</t>
  </si>
  <si>
    <t>(BC)</t>
  </si>
  <si>
    <t>(LN 13-15)</t>
  </si>
  <si>
    <t>(LN 97-106)</t>
  </si>
  <si>
    <t>(LN 115-142)</t>
  </si>
  <si>
    <t>(LN 227)</t>
  </si>
  <si>
    <t>(LN 209)</t>
  </si>
  <si>
    <t>(LN 243)</t>
  </si>
  <si>
    <t>(LN 249)</t>
  </si>
  <si>
    <t>(NOT USED)</t>
  </si>
  <si>
    <t>(LN 527-554)</t>
  </si>
  <si>
    <t>(LN 616)</t>
  </si>
  <si>
    <t>(LN623)</t>
  </si>
  <si>
    <t>(LN 1006)</t>
  </si>
  <si>
    <t>(LN 1009-12)</t>
  </si>
  <si>
    <t>TOTALS</t>
  </si>
  <si>
    <t xml:space="preserve">     *  *  *  *  *  *  *  *  *  *  *  *</t>
  </si>
  <si>
    <t xml:space="preserve">   NOT USED</t>
  </si>
  <si>
    <t>* * * * * * * CUSTOMER INFORMATION FUNCTION * * * * * * *</t>
  </si>
  <si>
    <t>INC TAXES</t>
  </si>
  <si>
    <t>G</t>
  </si>
  <si>
    <t>ALLOCATOR</t>
  </si>
  <si>
    <t>DEMAND</t>
  </si>
  <si>
    <t>ENERGY</t>
  </si>
  <si>
    <t>SUBSTATION</t>
  </si>
  <si>
    <t>PRI LINES</t>
  </si>
  <si>
    <t>SEC LINES</t>
  </si>
  <si>
    <t>LINE TRANS</t>
  </si>
  <si>
    <t>SERVICES</t>
  </si>
  <si>
    <t>METERS</t>
  </si>
  <si>
    <t>STREET</t>
  </si>
  <si>
    <t>INSTALLATION</t>
  </si>
  <si>
    <t>METER</t>
  </si>
  <si>
    <t>CUSTOMER</t>
  </si>
  <si>
    <t>UNCOLLECT</t>
  </si>
  <si>
    <t>&amp; REVENUES</t>
  </si>
  <si>
    <t>H</t>
  </si>
  <si>
    <t>POWER SUP</t>
  </si>
  <si>
    <t>TRANS</t>
  </si>
  <si>
    <t>SUBTRANS</t>
  </si>
  <si>
    <t>DIRECT</t>
  </si>
  <si>
    <t>PRI DMD</t>
  </si>
  <si>
    <t>PRI CUST</t>
  </si>
  <si>
    <t>PRI DIRECT</t>
  </si>
  <si>
    <t>SEC DMD</t>
  </si>
  <si>
    <t>SEC CUST</t>
  </si>
  <si>
    <t>LIGHTS</t>
  </si>
  <si>
    <t>CUST PREM</t>
  </si>
  <si>
    <t>READING</t>
  </si>
  <si>
    <t>RECORDS</t>
  </si>
  <si>
    <t>ACCOUNTS</t>
  </si>
  <si>
    <t>OTHER</t>
  </si>
  <si>
    <t>ASSISTANCE</t>
  </si>
  <si>
    <t>DEMONSTR</t>
  </si>
  <si>
    <t>ADVERTISING</t>
  </si>
  <si>
    <t xml:space="preserve">     DEMAND</t>
  </si>
  <si>
    <t xml:space="preserve">     ENERGY</t>
  </si>
  <si>
    <t xml:space="preserve">   CUSTOMER</t>
  </si>
  <si>
    <t xml:space="preserve">    REVENUE</t>
  </si>
  <si>
    <t xml:space="preserve">      OTHER</t>
  </si>
  <si>
    <t>TRANSFER</t>
  </si>
  <si>
    <t>I</t>
  </si>
  <si>
    <t>* * * TABLE 1 - ELECTRIC PLANT IN SERVICE * * *</t>
  </si>
  <si>
    <t>J</t>
  </si>
  <si>
    <t>K</t>
  </si>
  <si>
    <t>INTANGIBLE PLANT</t>
  </si>
  <si>
    <t>301</t>
  </si>
  <si>
    <t>ORGANIZATION</t>
  </si>
  <si>
    <t>302</t>
  </si>
  <si>
    <t>FRANCHISES &amp; CONSENTS</t>
  </si>
  <si>
    <t>303</t>
  </si>
  <si>
    <t>MISCELLANEOUS</t>
  </si>
  <si>
    <t>M</t>
  </si>
  <si>
    <t>N</t>
  </si>
  <si>
    <t>TOTAL INTANGIBLE PLANT</t>
  </si>
  <si>
    <t>O</t>
  </si>
  <si>
    <t>P</t>
  </si>
  <si>
    <t>PRODUCTION PLANT</t>
  </si>
  <si>
    <t>310-316</t>
  </si>
  <si>
    <t>STEAM PRODUCTION</t>
  </si>
  <si>
    <t>330-336</t>
  </si>
  <si>
    <t>HYDRAULIC PRODUCTION</t>
  </si>
  <si>
    <t>Q</t>
  </si>
  <si>
    <t>340-346</t>
  </si>
  <si>
    <t>R</t>
  </si>
  <si>
    <t>W</t>
  </si>
  <si>
    <t>TOTAL PRODUCTION PLANT</t>
  </si>
  <si>
    <t>X</t>
  </si>
  <si>
    <t>Y</t>
  </si>
  <si>
    <t>TRANSMISSION PLANT</t>
  </si>
  <si>
    <t>Z</t>
  </si>
  <si>
    <t>350</t>
  </si>
  <si>
    <t>LAND &amp; LAND RIGHTS</t>
  </si>
  <si>
    <t>AA</t>
  </si>
  <si>
    <t xml:space="preserve">  TRANSMISSION SERVICE</t>
  </si>
  <si>
    <t>AB</t>
  </si>
  <si>
    <t xml:space="preserve">  DIRECT ASSIGNMENT</t>
  </si>
  <si>
    <t>AC</t>
  </si>
  <si>
    <t xml:space="preserve">  TOTAL ACCOUNT 350</t>
  </si>
  <si>
    <t>AD</t>
  </si>
  <si>
    <t>AE</t>
  </si>
  <si>
    <t>352</t>
  </si>
  <si>
    <t>STRUCTURES &amp; IMPROVEMENTS</t>
  </si>
  <si>
    <t>AF</t>
  </si>
  <si>
    <t>AG</t>
  </si>
  <si>
    <t xml:space="preserve">  TOTAL ACCOUNT 352</t>
  </si>
  <si>
    <t>AI</t>
  </si>
  <si>
    <t>AJ</t>
  </si>
  <si>
    <t>353</t>
  </si>
  <si>
    <t>STATION EQUIPMENT</t>
  </si>
  <si>
    <t>AO</t>
  </si>
  <si>
    <t xml:space="preserve">  TOTAL ACCOUNT 353</t>
  </si>
  <si>
    <t>AP</t>
  </si>
  <si>
    <t>AQ</t>
  </si>
  <si>
    <t>AR</t>
  </si>
  <si>
    <t>354</t>
  </si>
  <si>
    <t>TOWERS &amp; FIXTURES</t>
  </si>
  <si>
    <t>AS</t>
  </si>
  <si>
    <t xml:space="preserve">  TOTAL ACCOUNT 354</t>
  </si>
  <si>
    <t>AT</t>
  </si>
  <si>
    <t>AU</t>
  </si>
  <si>
    <t>355</t>
  </si>
  <si>
    <t>POLES &amp; FIXTURES</t>
  </si>
  <si>
    <t>AV</t>
  </si>
  <si>
    <t xml:space="preserve">  TOTAL ACCOUNT 355</t>
  </si>
  <si>
    <t>356</t>
  </si>
  <si>
    <t>OVERHEAD CONDUCTORS &amp; DEVICES</t>
  </si>
  <si>
    <t xml:space="preserve">  TOTAL ACCOUNT 356</t>
  </si>
  <si>
    <t>359</t>
  </si>
  <si>
    <t>ROADS &amp; TRAILS</t>
  </si>
  <si>
    <t xml:space="preserve">  TOTAL ACCOUNT 359</t>
  </si>
  <si>
    <t>TOTAL TRANSMISSION PLANT</t>
  </si>
  <si>
    <t>DISTRIBUTION PLANT</t>
  </si>
  <si>
    <t>360</t>
  </si>
  <si>
    <t xml:space="preserve">  DISTRIBUTION FUNCTION</t>
  </si>
  <si>
    <t xml:space="preserve">  TOTAL ACCOUNT 360</t>
  </si>
  <si>
    <t>361</t>
  </si>
  <si>
    <t xml:space="preserve">  TOTAL ACCOUNT 361</t>
  </si>
  <si>
    <t>362</t>
  </si>
  <si>
    <t xml:space="preserve">  TOTAL ACCOUNT 362</t>
  </si>
  <si>
    <t>364</t>
  </si>
  <si>
    <t>POLES, TOWERS &amp; FIXTURES</t>
  </si>
  <si>
    <t>365</t>
  </si>
  <si>
    <t>366</t>
  </si>
  <si>
    <t>UNDERGROUND CONDUIT</t>
  </si>
  <si>
    <t>367</t>
  </si>
  <si>
    <t>UNDERGROUND CONDUCTORS &amp; DEVICES</t>
  </si>
  <si>
    <t>368</t>
  </si>
  <si>
    <t>LINE TRANSFORMERS</t>
  </si>
  <si>
    <t>369</t>
  </si>
  <si>
    <t>370</t>
  </si>
  <si>
    <t>371</t>
  </si>
  <si>
    <t>INSTALLATIONS ON CUSTOMER PREMISES</t>
  </si>
  <si>
    <t>373</t>
  </si>
  <si>
    <t>STREET LIGHTING SYSTEMS</t>
  </si>
  <si>
    <t>TOTAL DISTRIBUTION PLANT</t>
  </si>
  <si>
    <t>GENERAL PLANT</t>
  </si>
  <si>
    <t>389</t>
  </si>
  <si>
    <t>390</t>
  </si>
  <si>
    <t>391</t>
  </si>
  <si>
    <t>OFFICE FURNITURE &amp; EQUIPMENT</t>
  </si>
  <si>
    <t>392</t>
  </si>
  <si>
    <t>TRANSPORTATION EQUIPMENT</t>
  </si>
  <si>
    <t>393</t>
  </si>
  <si>
    <t>STORES EQUIPMENT</t>
  </si>
  <si>
    <t>394</t>
  </si>
  <si>
    <t>TOOLS, SHOP &amp; GARAGE EQUIPMENT</t>
  </si>
  <si>
    <t>395</t>
  </si>
  <si>
    <t>LABORATORY EQUIPMENT</t>
  </si>
  <si>
    <t>396</t>
  </si>
  <si>
    <t>POWER OPERATED EQUIPMENT</t>
  </si>
  <si>
    <t>397</t>
  </si>
  <si>
    <t>COMMUNICATIONS EQUIPMENT</t>
  </si>
  <si>
    <t>398</t>
  </si>
  <si>
    <t>MISCELLANEOUS EQUIPMENT</t>
  </si>
  <si>
    <t>TOTAL GENERAL PLANT</t>
  </si>
  <si>
    <t>TOTAL ELECTRIC PLANT IN SERVICE</t>
  </si>
  <si>
    <t>* * * TABLE 2 -  ACCUMULATED PROVISION FOR DEPRECIATION * * *</t>
  </si>
  <si>
    <t>TOTAL ACCUM PROVISION DEPRECIATION</t>
  </si>
  <si>
    <t>AMORTIZATION OF OTHER UTILITY PLANT</t>
  </si>
  <si>
    <t>TOTAL AM0RT OF OTHER UTILITY PLANT</t>
  </si>
  <si>
    <t>TOTAL ACCUM PROVISION FOR DEPR</t>
  </si>
  <si>
    <t xml:space="preserve">  &amp; AMORTIZATION OF OTHER UTILITY PLANT</t>
  </si>
  <si>
    <t>* * * TABLE 3 - ADDITIONS &amp; DELETIONS TO RATE BASE * * *</t>
  </si>
  <si>
    <t>NET ELECTRIC PLANT IN SERVICE</t>
  </si>
  <si>
    <t>LESS:</t>
  </si>
  <si>
    <t>252 CUSTOMER ADVANCES FOR CONSTRUCTION</t>
  </si>
  <si>
    <t>POWER SUPPLY</t>
  </si>
  <si>
    <t>TOTAL CUST ADV FOR CONSTRUCTION</t>
  </si>
  <si>
    <t>ACCUMULATED DEFERRED INCOME TAXES</t>
  </si>
  <si>
    <t>190</t>
  </si>
  <si>
    <t>281</t>
  </si>
  <si>
    <t>ACCELERATED AMORTIZATION</t>
  </si>
  <si>
    <t>282</t>
  </si>
  <si>
    <t>OTHER PROPERTY</t>
  </si>
  <si>
    <t>283</t>
  </si>
  <si>
    <t>TOTAL ACCUMULATED DEFERRED INCOME TAXES</t>
  </si>
  <si>
    <t>ADD:</t>
  </si>
  <si>
    <t>WORKING CAPITAL</t>
  </si>
  <si>
    <t>151</t>
  </si>
  <si>
    <t>FUEL INVENTORY</t>
  </si>
  <si>
    <t>154</t>
  </si>
  <si>
    <t>PLANT MATERIALS &amp; SUPPLIES</t>
  </si>
  <si>
    <t xml:space="preserve">  PRODUCTION - GENERAL</t>
  </si>
  <si>
    <t xml:space="preserve">  TRANSMISSION - GENERAL</t>
  </si>
  <si>
    <t xml:space="preserve">  DISTRIBUTION - GENERAL</t>
  </si>
  <si>
    <t xml:space="preserve">  OTHER-UNCLASSIFIED</t>
  </si>
  <si>
    <t xml:space="preserve">  TOTAL ACCOUNT 154</t>
  </si>
  <si>
    <t>165</t>
  </si>
  <si>
    <t>PREPAID ITEMS</t>
  </si>
  <si>
    <t xml:space="preserve">  AD VALOREM TAXES</t>
  </si>
  <si>
    <t xml:space="preserve">  OTHER PROD-RELATED PP</t>
  </si>
  <si>
    <t xml:space="preserve">  INSURANCE</t>
  </si>
  <si>
    <t xml:space="preserve">  PENSION EXPENSE</t>
  </si>
  <si>
    <t xml:space="preserve">  MISC PREPAYMENTS</t>
  </si>
  <si>
    <t xml:space="preserve">  TOTAL ACCOUNT 165</t>
  </si>
  <si>
    <t>WORKING CASH ALLOWANCE</t>
  </si>
  <si>
    <t>TOTAL WORKING CAPITAL</t>
  </si>
  <si>
    <t xml:space="preserve">     NET ELECTRIC PLANT IN SERVICE</t>
  </si>
  <si>
    <t>105 PLANT HELD FOR FUTURE USE</t>
  </si>
  <si>
    <t>TRANS LAND &amp; LAND RIGHTS</t>
  </si>
  <si>
    <t>TRANS STRUCTURES &amp; IMPROVEMENTS</t>
  </si>
  <si>
    <t>TRANS STATION EQUIPMENT</t>
  </si>
  <si>
    <t>DIST LAND &amp; LAND RIGHTS</t>
  </si>
  <si>
    <t>DIST STRUCTURES &amp; IMPROVEMENTS</t>
  </si>
  <si>
    <t>GEN LAND &amp; LAND RIGHTS</t>
  </si>
  <si>
    <t>GEN STRUCTURES &amp; IMPROVEMENTS</t>
  </si>
  <si>
    <t>TOTAL PLANT HELD FOR FUTURE USE</t>
  </si>
  <si>
    <t>ELECTRIC PLANT ACQUISITION ADJUSTMENT</t>
  </si>
  <si>
    <t>DEFERRED PROGRAMS</t>
  </si>
  <si>
    <t>182 / CONSERVATION PROGRAMS</t>
  </si>
  <si>
    <t>IDAHO DEFERRED CONSERVATION</t>
  </si>
  <si>
    <t>OREGON DEFERRED CONSERVATION</t>
  </si>
  <si>
    <t>OTHER DEFERRED CONSERVATION</t>
  </si>
  <si>
    <t xml:space="preserve">     TOTAL CONSERVATION</t>
  </si>
  <si>
    <t>182 / MISC. OTHER REGULATORY ASSETS</t>
  </si>
  <si>
    <t xml:space="preserve">     TOTAL OTHER REG ASSETS</t>
  </si>
  <si>
    <t xml:space="preserve">     TOTAL DEFERRED PROGRAMS</t>
  </si>
  <si>
    <t>DEVELOPMENT OF SUBSIDIARY RATE BASE</t>
  </si>
  <si>
    <t>123</t>
  </si>
  <si>
    <t>INVESTMENT IN IERCO</t>
  </si>
  <si>
    <t>186</t>
  </si>
  <si>
    <t>PREPAID COAL ROYALTIES</t>
  </si>
  <si>
    <t>233</t>
  </si>
  <si>
    <t>NOTES PAYABLE TO SUBSIDIARY</t>
  </si>
  <si>
    <t>TOTAL SUBSIDIARY RATE BASE</t>
  </si>
  <si>
    <t>TOTAL COMBINED RATE BASE</t>
  </si>
  <si>
    <t>* * * TABLE 4 - OPERATING REVENUES * * *</t>
  </si>
  <si>
    <t>OPERATING REVENUES</t>
  </si>
  <si>
    <t>SALES OF ELECTRICITY</t>
  </si>
  <si>
    <t>FIRM ENERGY SALES</t>
  </si>
  <si>
    <t>440-448</t>
  </si>
  <si>
    <t>RETAIL</t>
  </si>
  <si>
    <t>447</t>
  </si>
  <si>
    <t>FIRM SALES FOR RESALE</t>
  </si>
  <si>
    <t>SYSTEM OPPORTUNITY SALES</t>
  </si>
  <si>
    <t>TOTAL SALES OF ELECTRICITY</t>
  </si>
  <si>
    <t>OTHER OPERATING REVENUES</t>
  </si>
  <si>
    <t>451</t>
  </si>
  <si>
    <t>MISCELLANEOUS SERVICE REVENUES</t>
  </si>
  <si>
    <t>454</t>
  </si>
  <si>
    <t>RENTS FROM ELECTRIC PROPERTY</t>
  </si>
  <si>
    <t xml:space="preserve">  SUBSTATION EQUIPMENT</t>
  </si>
  <si>
    <t xml:space="preserve">  COGENERATION</t>
  </si>
  <si>
    <t xml:space="preserve">  POLE ATTACHMENTS</t>
  </si>
  <si>
    <t xml:space="preserve">  MISCELLANEOUS</t>
  </si>
  <si>
    <t xml:space="preserve">  TOTAL ACCOUNT 454</t>
  </si>
  <si>
    <t>456</t>
  </si>
  <si>
    <t>OTHER ELECTRIC REVENUES</t>
  </si>
  <si>
    <t xml:space="preserve">  FACILITIES CHARGES</t>
  </si>
  <si>
    <t xml:space="preserve">  PHOTOVOLTAIC STATION SERVICE</t>
  </si>
  <si>
    <t xml:space="preserve">  SIERRA PACIFIC USAGE CHARGE</t>
  </si>
  <si>
    <t xml:space="preserve">  TOTAL ACCOUNT 456</t>
  </si>
  <si>
    <t>TOTAL OTHER OPERATING REVENUES</t>
  </si>
  <si>
    <t>TOTAL OPERATING REVENUES</t>
  </si>
  <si>
    <t>* * * TABLE 5 - OPERATION &amp; MAINTENANCE EXPENSES * * *</t>
  </si>
  <si>
    <t>STEAM POWER GENERATION</t>
  </si>
  <si>
    <t>OPERATION</t>
  </si>
  <si>
    <t>500-OP</t>
  </si>
  <si>
    <t>SUPERVISION &amp; ENGINEERING</t>
  </si>
  <si>
    <t>501-OP</t>
  </si>
  <si>
    <t>FUEL</t>
  </si>
  <si>
    <t>502-OP</t>
  </si>
  <si>
    <t>STEAM EXPENSES</t>
  </si>
  <si>
    <t xml:space="preserve">  LABOR</t>
  </si>
  <si>
    <t xml:space="preserve">  OTHER</t>
  </si>
  <si>
    <t xml:space="preserve">  TOTAL ACCOUNT 502</t>
  </si>
  <si>
    <t>505-OP</t>
  </si>
  <si>
    <t>ELECTRIC EXPENSES</t>
  </si>
  <si>
    <t xml:space="preserve">  TOTAL ACCOUNT 505</t>
  </si>
  <si>
    <t>506-OP</t>
  </si>
  <si>
    <t>MISCELLANEOUS EXPENSES</t>
  </si>
  <si>
    <t>507-OP</t>
  </si>
  <si>
    <t>RENTS</t>
  </si>
  <si>
    <t>TOTAL STEAM OPERATION EXPENSES</t>
  </si>
  <si>
    <t>MAINTENANCE</t>
  </si>
  <si>
    <t>510-MT</t>
  </si>
  <si>
    <t>511-MT</t>
  </si>
  <si>
    <t>STRUCTURES</t>
  </si>
  <si>
    <t>512-MT</t>
  </si>
  <si>
    <t>BOILER PLANT</t>
  </si>
  <si>
    <t xml:space="preserve">  TOTAL ACCOUNT 512</t>
  </si>
  <si>
    <t>513-MT</t>
  </si>
  <si>
    <t>ELECTRIC PLANT</t>
  </si>
  <si>
    <t xml:space="preserve">  TOTAL ACCOUNT 513</t>
  </si>
  <si>
    <t>514-MT</t>
  </si>
  <si>
    <t>MISCELLANEOUS STEAM PLANT</t>
  </si>
  <si>
    <t>TOTAL STEAM MAINTENANCE EXPENSES</t>
  </si>
  <si>
    <t>TOTAL STEAM GENERATION EXPENSES</t>
  </si>
  <si>
    <t>HYDRAULIC POWER GENERATION</t>
  </si>
  <si>
    <t>535-OP</t>
  </si>
  <si>
    <t>536-OP</t>
  </si>
  <si>
    <t>WATER FOR POWER</t>
  </si>
  <si>
    <t>537-OP</t>
  </si>
  <si>
    <t>HYDRAULIC EXPENSES</t>
  </si>
  <si>
    <t>538-OP</t>
  </si>
  <si>
    <t xml:space="preserve">  TOTAL ACCOUNT 538</t>
  </si>
  <si>
    <t>539-OP</t>
  </si>
  <si>
    <t>540-OP</t>
  </si>
  <si>
    <t>TOTAL HYDRAULIC OPERATION EXPENSES</t>
  </si>
  <si>
    <t>541-MT</t>
  </si>
  <si>
    <t>542-MT</t>
  </si>
  <si>
    <t>543-MT</t>
  </si>
  <si>
    <t>RESERVOIRS, DAMS &amp; WATERWAYS</t>
  </si>
  <si>
    <t>544-MT</t>
  </si>
  <si>
    <t xml:space="preserve">  TOTAL ACCOUNT 544</t>
  </si>
  <si>
    <t>545-MT</t>
  </si>
  <si>
    <t>MISCELLANEOUS HYDRAULIC PLANT</t>
  </si>
  <si>
    <t>TOTAL HYDRAULIC MAINTENANCE EXPENSES</t>
  </si>
  <si>
    <t>TOTAL HYDRAULIC GENERATION EXPENSES</t>
  </si>
  <si>
    <t>OTHER POWER GENERATION</t>
  </si>
  <si>
    <t>546-OP</t>
  </si>
  <si>
    <t>547-OP</t>
  </si>
  <si>
    <t>548-OP</t>
  </si>
  <si>
    <t>GENERATING EXPENSES</t>
  </si>
  <si>
    <t xml:space="preserve">  TOTAL ACCOUNT 548</t>
  </si>
  <si>
    <t>549-OP</t>
  </si>
  <si>
    <t>550-OP</t>
  </si>
  <si>
    <t>TOTAL OTHER POWER OPER EXPENSES</t>
  </si>
  <si>
    <t>551-MT</t>
  </si>
  <si>
    <t>552-MT</t>
  </si>
  <si>
    <t>553-MT</t>
  </si>
  <si>
    <t>GENERATING &amp; ELECTRIC PLANT</t>
  </si>
  <si>
    <t xml:space="preserve">  TOTAL ACCOUNT 553</t>
  </si>
  <si>
    <t>554-MT</t>
  </si>
  <si>
    <t>TOTAL OTHER POWER MAINT EXPENSES</t>
  </si>
  <si>
    <t>TOTAL OTHER POWER GEN EXPENSES</t>
  </si>
  <si>
    <t>OTHER POWER SUPPLY EXPENSE</t>
  </si>
  <si>
    <t xml:space="preserve"> 555.1</t>
  </si>
  <si>
    <t>PURCHASED POWER</t>
  </si>
  <si>
    <t xml:space="preserve">  CAPACITY RELATED</t>
  </si>
  <si>
    <t xml:space="preserve">  ENERGY RELATED</t>
  </si>
  <si>
    <t xml:space="preserve"> 555.2</t>
  </si>
  <si>
    <t>COGENERATION &amp; SMALL POWER PROD</t>
  </si>
  <si>
    <t>TOTAL COGEN &amp; SMALL POWER PROD</t>
  </si>
  <si>
    <t>TOTAL ACCOUNT 555</t>
  </si>
  <si>
    <t>556</t>
  </si>
  <si>
    <t>LOAD CONTROL &amp; DISPATCHING EXPENSES</t>
  </si>
  <si>
    <t>557</t>
  </si>
  <si>
    <t>OTHER EXPENSES</t>
  </si>
  <si>
    <t>TOTAL OTHER POWER SUPPLY EXPENSES</t>
  </si>
  <si>
    <t>TOTAL PRODUCTION EXPENSES</t>
  </si>
  <si>
    <t>TRANSMISSION EXPENSES</t>
  </si>
  <si>
    <t>560-OP</t>
  </si>
  <si>
    <t>561-OP</t>
  </si>
  <si>
    <t>LOAD DISPATCHING</t>
  </si>
  <si>
    <t>562-OP</t>
  </si>
  <si>
    <t>STATION EXPENSES</t>
  </si>
  <si>
    <t>563-OP</t>
  </si>
  <si>
    <t>OVERHEAD LINE EXPENSES</t>
  </si>
  <si>
    <t>565-OP</t>
  </si>
  <si>
    <t>TRANSMISSION OF ELECTRICITY BY OTHERS</t>
  </si>
  <si>
    <t>566-OP</t>
  </si>
  <si>
    <t>567-OP</t>
  </si>
  <si>
    <t>TOTAL TRANSMISSION OPERATION</t>
  </si>
  <si>
    <t>568-MT</t>
  </si>
  <si>
    <t>569-MT</t>
  </si>
  <si>
    <t>570-MT</t>
  </si>
  <si>
    <t>571-MT</t>
  </si>
  <si>
    <t>OVERHEAD LINES</t>
  </si>
  <si>
    <t>573-MT</t>
  </si>
  <si>
    <t>MISCELLANEOUS PLANT</t>
  </si>
  <si>
    <t>TOTAL TRANSMISSION MAINTENANCE</t>
  </si>
  <si>
    <t>TOTAL TRANSMISSION EXPENSES</t>
  </si>
  <si>
    <t>DISTRIBUTION EXPENSES</t>
  </si>
  <si>
    <t>580-OP</t>
  </si>
  <si>
    <t>581-OP</t>
  </si>
  <si>
    <t>582-OP</t>
  </si>
  <si>
    <t>583-OP</t>
  </si>
  <si>
    <t>584-OP</t>
  </si>
  <si>
    <t>UNDERGROUND LINE EXPENSES</t>
  </si>
  <si>
    <t>585-OP</t>
  </si>
  <si>
    <t>STREET LIGHTING &amp; SIGNAL SYSTEMS</t>
  </si>
  <si>
    <t>586-OP</t>
  </si>
  <si>
    <t>METER EXPENSES</t>
  </si>
  <si>
    <t>587-OP</t>
  </si>
  <si>
    <t>CUSTOMER INSTALLATIONS EXPENSE</t>
  </si>
  <si>
    <t>588-OP</t>
  </si>
  <si>
    <t>589-OP</t>
  </si>
  <si>
    <t>TOTAL DISTRIBUTION OPERATION</t>
  </si>
  <si>
    <t>590-MT</t>
  </si>
  <si>
    <t>591-MT</t>
  </si>
  <si>
    <t>592-MT</t>
  </si>
  <si>
    <t>593-MT</t>
  </si>
  <si>
    <t>594-MT</t>
  </si>
  <si>
    <t>UNDERGROUND LINES</t>
  </si>
  <si>
    <t>595-MT</t>
  </si>
  <si>
    <t>596-MT</t>
  </si>
  <si>
    <t>597-MT</t>
  </si>
  <si>
    <t>598-MT</t>
  </si>
  <si>
    <t>TOTAL DISTRIBUTION MAINTENANCE</t>
  </si>
  <si>
    <t>TOTAL DISTRIBUTION EXPENSES</t>
  </si>
  <si>
    <t>CUSTOMER ACCOUNTING EXPENSES</t>
  </si>
  <si>
    <t>901-OP</t>
  </si>
  <si>
    <t>SUPERVISION</t>
  </si>
  <si>
    <t>902-OP</t>
  </si>
  <si>
    <t>METER READING</t>
  </si>
  <si>
    <t>903-OP</t>
  </si>
  <si>
    <t>CUSTOMER RECORDS &amp; COLLECTIONS</t>
  </si>
  <si>
    <t>904-OP</t>
  </si>
  <si>
    <t>UNCOLLECTIBLE ACCOUNTS</t>
  </si>
  <si>
    <t>905-OP</t>
  </si>
  <si>
    <t>MISC CUSTOMER ACCOUNTS EXPENSES</t>
  </si>
  <si>
    <t>TOTAL CUSTOMER ACCOUNTING EXPENSES</t>
  </si>
  <si>
    <t>CUSTOMER SERVICES &amp; INFORMATION EXPENSES</t>
  </si>
  <si>
    <t>907-OP</t>
  </si>
  <si>
    <t>908-OP</t>
  </si>
  <si>
    <t>CUSTOMER ASSISTANCE</t>
  </si>
  <si>
    <t xml:space="preserve">  TOTAL ACCOUNT 908</t>
  </si>
  <si>
    <t>909-OP</t>
  </si>
  <si>
    <t>INFORMATION &amp; INSTRUCTIONAL</t>
  </si>
  <si>
    <t>910-OP</t>
  </si>
  <si>
    <t>TOTAL CUST SERV &amp; INFO EXPENSES</t>
  </si>
  <si>
    <t>ADMINISTRATIVE &amp; GENERAL EXPENSES</t>
  </si>
  <si>
    <t>920-OP</t>
  </si>
  <si>
    <t>ADMINISTRATIVE &amp; GENERAL SALARIES</t>
  </si>
  <si>
    <t>921-OP</t>
  </si>
  <si>
    <t>OFFICE SUPPLIES</t>
  </si>
  <si>
    <t>922-OP</t>
  </si>
  <si>
    <t>923-OP</t>
  </si>
  <si>
    <t>OUTSIDE SERVICES</t>
  </si>
  <si>
    <t>924-OP</t>
  </si>
  <si>
    <t>PROPERTY INSURANCE</t>
  </si>
  <si>
    <t xml:space="preserve">  PRODUCTION - STEAM</t>
  </si>
  <si>
    <t xml:space="preserve">  ALL RISK &amp; MISCELLANEOUS</t>
  </si>
  <si>
    <t xml:space="preserve">  TOTAL ACCOUNT 924</t>
  </si>
  <si>
    <t>925-OP</t>
  </si>
  <si>
    <t>INJURIES &amp; DAMAGES</t>
  </si>
  <si>
    <t>926-OP</t>
  </si>
  <si>
    <t>EMPLOYEE PENSIONS &amp; BENEFITS</t>
  </si>
  <si>
    <t>927-OP</t>
  </si>
  <si>
    <t>FRANCHISE REQUIREMENTS</t>
  </si>
  <si>
    <t>928-OP</t>
  </si>
  <si>
    <t>REGULATORY COMMISSION EXPENSES</t>
  </si>
  <si>
    <t xml:space="preserve">  FERC ADMIN ASSESS &amp; SECURITIES</t>
  </si>
  <si>
    <t xml:space="preserve">    CAPACITY RELATED</t>
  </si>
  <si>
    <t xml:space="preserve">    ENERGY RELATED</t>
  </si>
  <si>
    <t xml:space="preserve">  FERC RATE CASE</t>
  </si>
  <si>
    <t xml:space="preserve">  FERC ORDER 472</t>
  </si>
  <si>
    <t xml:space="preserve">  FERC OTHER</t>
  </si>
  <si>
    <t xml:space="preserve">  IDAHO PUC  -RATE CASE</t>
  </si>
  <si>
    <t xml:space="preserve">             -OTHER</t>
  </si>
  <si>
    <t xml:space="preserve">  OREGON PUC -RATE CASE</t>
  </si>
  <si>
    <t>TOTAL ACCOUNT 928</t>
  </si>
  <si>
    <t>929-OP</t>
  </si>
  <si>
    <t>DUPLICATE CHARGES-CR</t>
  </si>
  <si>
    <t>9301-OP</t>
  </si>
  <si>
    <t>GENERAL ADVERTISING</t>
  </si>
  <si>
    <t>9302-OP</t>
  </si>
  <si>
    <t>931-OP</t>
  </si>
  <si>
    <t>TOTAL ADM &amp; GEN OPERATION</t>
  </si>
  <si>
    <t>935-MT</t>
  </si>
  <si>
    <t>GENERAL PLANT MAINTENANCE</t>
  </si>
  <si>
    <t>TOTAL ADMIN &amp; GENERAL EXPENSES</t>
  </si>
  <si>
    <t>TOTAL OPER &amp; MAINT EXPENSES</t>
  </si>
  <si>
    <t>* * * TABLE 6 - DEPRECIATION &amp; AMORTIZATION EXPENSE * * *</t>
  </si>
  <si>
    <t>DEPRECIATION EXPENSE</t>
  </si>
  <si>
    <t>TOTAL DEPRECIATION EXPENSE</t>
  </si>
  <si>
    <t>AMORTIZATION EXPENSE</t>
  </si>
  <si>
    <t>ADJUSTMENTS, GAINS &amp; LOSSES</t>
  </si>
  <si>
    <t>TOTAL AM0RTIZATION EXPENSE</t>
  </si>
  <si>
    <t>TOTAL DEPRECIATION &amp; AM0RTIZATION EXP</t>
  </si>
  <si>
    <t>* * * TABLE 7 - TAXES OTHER THAN INCOME TAXES * * *</t>
  </si>
  <si>
    <t>TAXES OTHER THAN INCOME</t>
  </si>
  <si>
    <t>FEDERAL TAXES</t>
  </si>
  <si>
    <t xml:space="preserve">  FICA</t>
  </si>
  <si>
    <t xml:space="preserve">  FUTA</t>
  </si>
  <si>
    <t>LESS PAYROLL DEDUCTION</t>
  </si>
  <si>
    <t>STATE TAXES</t>
  </si>
  <si>
    <t xml:space="preserve">    JIM BRIDGER STATION</t>
  </si>
  <si>
    <t xml:space="preserve">    VALMY</t>
  </si>
  <si>
    <t xml:space="preserve">    BOARDMAN</t>
  </si>
  <si>
    <t xml:space="preserve">    OTHER-PRODUCTION PLANT</t>
  </si>
  <si>
    <t xml:space="preserve">    OTHER-TRANSMISSION PLANT</t>
  </si>
  <si>
    <t xml:space="preserve">    OTHER-DISTRIBUTION PLANT</t>
  </si>
  <si>
    <t xml:space="preserve">    OTHER-GENERAL PLANT</t>
  </si>
  <si>
    <t xml:space="preserve">  LICENSES - HYDRO PROJECTS</t>
  </si>
  <si>
    <t xml:space="preserve">  REGULATORY COMMISSION FEES</t>
  </si>
  <si>
    <t xml:space="preserve">    STATE OF IDAHO</t>
  </si>
  <si>
    <t xml:space="preserve">    STATE OF OREGON</t>
  </si>
  <si>
    <t xml:space="preserve">  FRANCHISE TAXES</t>
  </si>
  <si>
    <t xml:space="preserve">  OTHER STATE TAXES</t>
  </si>
  <si>
    <t xml:space="preserve">    UNEMPLOYMENT TAXES</t>
  </si>
  <si>
    <t xml:space="preserve">    HYDRO GENERATION TAX</t>
  </si>
  <si>
    <t xml:space="preserve">    IRRIGATION-PIC</t>
  </si>
  <si>
    <t>TOTAL TAXES OTHER THAN INCOME</t>
  </si>
  <si>
    <t>411.4</t>
  </si>
  <si>
    <t>INVESTMENT TAX CREDIT ADJUSTMENT</t>
  </si>
  <si>
    <t>SUMMARY OF INCOME TAXES</t>
  </si>
  <si>
    <t>TOTAL FEDERAL INCOME TAX</t>
  </si>
  <si>
    <t>STATE INCOME TAXES</t>
  </si>
  <si>
    <t>STATE OF IDAHO</t>
  </si>
  <si>
    <t>STATE OF OREGON</t>
  </si>
  <si>
    <t>TOTAL STATE INCOME TAXES</t>
  </si>
  <si>
    <t>TOTAL OPERATING EXPENSES</t>
  </si>
  <si>
    <t>NET OPERATING INCOME</t>
  </si>
  <si>
    <t>555</t>
  </si>
  <si>
    <t>TOTAL LABOR - RATIO (%)</t>
  </si>
  <si>
    <t>KWH GENERATION - BY STEAM UNITS</t>
  </si>
  <si>
    <t xml:space="preserve">  KWH-S</t>
  </si>
  <si>
    <t>KWH GENERATION - BY HYDRAULIC UNITS</t>
  </si>
  <si>
    <t xml:space="preserve">  KWH-H</t>
  </si>
  <si>
    <t>KWH GENERATION - BY OTHER UNITS</t>
  </si>
  <si>
    <t xml:space="preserve">  KWH-O</t>
  </si>
  <si>
    <t>KWH GENERATION - BY OTHER</t>
  </si>
  <si>
    <t>KWH GENERATION - ANNUAL</t>
  </si>
  <si>
    <t xml:space="preserve">  KWH-T</t>
  </si>
  <si>
    <t xml:space="preserve">  PP-KW</t>
  </si>
  <si>
    <t xml:space="preserve">  PP-KWH</t>
  </si>
  <si>
    <t xml:space="preserve">  PP-OT</t>
  </si>
  <si>
    <t xml:space="preserve">   PP-T</t>
  </si>
  <si>
    <t>PRODUCTION - STEAM INVESTMENT</t>
  </si>
  <si>
    <t xml:space="preserve">   PI-S</t>
  </si>
  <si>
    <t>PRODUCTION - HYDRAULIC INVESTMENT</t>
  </si>
  <si>
    <t xml:space="preserve">   PI-H</t>
  </si>
  <si>
    <t>PRODUCTION - OTHER INVESTMENT</t>
  </si>
  <si>
    <t xml:space="preserve">   PI-O</t>
  </si>
  <si>
    <t xml:space="preserve">  P101P</t>
  </si>
  <si>
    <t>"PTD" PLANT</t>
  </si>
  <si>
    <t xml:space="preserve">  P-PTD</t>
  </si>
  <si>
    <t>O&amp;M PROD,TRANS,DIST,CA &amp; CI (LABOR ONLY)</t>
  </si>
  <si>
    <t>O&amp;M PROD,TRANS,DIST,CA &amp; CI (TOTAL O&amp;M)</t>
  </si>
  <si>
    <t>O&amp;M PROD,ADMIN &amp; GENERAL ONLY (TOTAL O&amp;M)</t>
  </si>
  <si>
    <t>DISTRIBUTION</t>
  </si>
  <si>
    <t>#360 LAND</t>
  </si>
  <si>
    <t xml:space="preserve">   D360</t>
  </si>
  <si>
    <t>#361 STRUCTURES &amp; IMPROVEMENTS</t>
  </si>
  <si>
    <t xml:space="preserve">   D361</t>
  </si>
  <si>
    <t>#362 STATION EQUIPMENT</t>
  </si>
  <si>
    <t xml:space="preserve">   D362</t>
  </si>
  <si>
    <t>#364 POLES, TOWERS, &amp; FIXTURES</t>
  </si>
  <si>
    <t xml:space="preserve">   D364</t>
  </si>
  <si>
    <t>#365 OVERHEAD CONDUCTORS &amp; DEVICES</t>
  </si>
  <si>
    <t xml:space="preserve">   D365</t>
  </si>
  <si>
    <t xml:space="preserve">   D366</t>
  </si>
  <si>
    <t xml:space="preserve">   D367</t>
  </si>
  <si>
    <t>#368 LINE TRANSFORMERS</t>
  </si>
  <si>
    <t xml:space="preserve">   D368</t>
  </si>
  <si>
    <t>CUSTOMER ADVANCES FOR CONSTRUCTION</t>
  </si>
  <si>
    <t>CUSTADV</t>
  </si>
  <si>
    <t xml:space="preserve">  DARK FIBER PROJECT</t>
  </si>
  <si>
    <t>MERCHANDISING EXPENSE</t>
  </si>
  <si>
    <t>MERCHANDISING REVENUES</t>
  </si>
  <si>
    <t xml:space="preserve"> OTHER</t>
  </si>
  <si>
    <t>OTHER STATES</t>
  </si>
  <si>
    <t>(LN 148-157, 160)</t>
  </si>
  <si>
    <t>CIAC</t>
  </si>
  <si>
    <t xml:space="preserve">  LESS CIAC</t>
  </si>
  <si>
    <t>#360 NET PLANT</t>
  </si>
  <si>
    <t>#361 NET PLANT</t>
  </si>
  <si>
    <t>#362 NET PLANT</t>
  </si>
  <si>
    <t xml:space="preserve">   D360N</t>
  </si>
  <si>
    <t xml:space="preserve">   D361N</t>
  </si>
  <si>
    <t xml:space="preserve">   D362N</t>
  </si>
  <si>
    <t xml:space="preserve">  D3601</t>
  </si>
  <si>
    <t xml:space="preserve">  P110P</t>
  </si>
  <si>
    <t>SUB CIAC</t>
  </si>
  <si>
    <t xml:space="preserve">  P111P</t>
  </si>
  <si>
    <t>MERCHANDISING REVENUE</t>
  </si>
  <si>
    <t xml:space="preserve">  M-REV</t>
  </si>
  <si>
    <t xml:space="preserve">  M-EXP</t>
  </si>
  <si>
    <t>TOTAL NET DISTRIBUTION PLANT</t>
  </si>
  <si>
    <t xml:space="preserve">  D3602N</t>
  </si>
  <si>
    <t>"P111P" NET TOTAL PLANT LESS INTANGIBLE</t>
  </si>
  <si>
    <t>"P101P" TOTAL PLANT LESS INTANGIBLE</t>
  </si>
  <si>
    <t>"P110P" TOTAL PLANT INCLUDING INTANGIBLE</t>
  </si>
  <si>
    <t>"P112P' NET TOTAL PLANT PLUS INTANGIBLE</t>
  </si>
  <si>
    <t xml:space="preserve">  P112P</t>
  </si>
  <si>
    <t>500 / SUPERVISION &amp; ENGINEERING</t>
  </si>
  <si>
    <t>501 / FUEL</t>
  </si>
  <si>
    <t>502 / STEAM EXPENSES</t>
  </si>
  <si>
    <t>TOTAL ACCOUNT 502</t>
  </si>
  <si>
    <t>505 / ELECTRIC EXPENSES</t>
  </si>
  <si>
    <t>TOTAL ACCOUNT 505</t>
  </si>
  <si>
    <t>506 / MISCELLANEOUS EXPENSES</t>
  </si>
  <si>
    <t>507 / RENTS</t>
  </si>
  <si>
    <t>STEAM OPERATION EXPENSES</t>
  </si>
  <si>
    <t xml:space="preserve"> </t>
  </si>
  <si>
    <t>510 / SUPERVISION &amp; ENGINEERING</t>
  </si>
  <si>
    <t>511  / STRUCTURES</t>
  </si>
  <si>
    <t>512 / BOILER PLANT</t>
  </si>
  <si>
    <t>TOTAL ACCOUNT 512</t>
  </si>
  <si>
    <t>513 / ELECTRIC PLANT</t>
  </si>
  <si>
    <t>TOTAL ACCOUNT 513</t>
  </si>
  <si>
    <t>514 / MISCELLANEOUS STEAM PLANT</t>
  </si>
  <si>
    <t>STEAM MAINTENANCE EXPENSES</t>
  </si>
  <si>
    <t>(AM)</t>
  </si>
  <si>
    <t>T</t>
  </si>
  <si>
    <t>U</t>
  </si>
  <si>
    <t>V</t>
  </si>
  <si>
    <t>AK</t>
  </si>
  <si>
    <t>AL</t>
  </si>
  <si>
    <t>AM</t>
  </si>
  <si>
    <t>AN</t>
  </si>
  <si>
    <t>ADMIN &amp; GENERAL EXP TRANSFERRED-CR</t>
  </si>
  <si>
    <t>AMORTIZATION OF DISALLOWED COSTS</t>
  </si>
  <si>
    <t>DEPRECIATION ON DISALLOWED COSTS</t>
  </si>
  <si>
    <t>* * * TABLE 8 - REGULATORY DEBITS/CREDITS * * *</t>
  </si>
  <si>
    <t>* * * TABLE 9 - INCOME TAXES * * *</t>
  </si>
  <si>
    <t>* * * TABLE 10 - DEVELOPMENT OF LABOR RELATED ALLOCATOR * * *</t>
  </si>
  <si>
    <t>***  TABLE 11 - FUNCTIONALIZATION ALLOCATORS ***</t>
  </si>
  <si>
    <t>REG DEB/CRED</t>
  </si>
  <si>
    <t>301 - ORGANIZATION</t>
  </si>
  <si>
    <t>302 - FRANCHISES &amp; CONSENTS</t>
  </si>
  <si>
    <t>303 - MISCELLANEOUS</t>
  </si>
  <si>
    <t>310-316 / STEAM PRODUCTION</t>
  </si>
  <si>
    <t>330-336 / HYDRAULIC PRODUCTION</t>
  </si>
  <si>
    <t>DIRECT ASSIGNMENT</t>
  </si>
  <si>
    <t>360 / LAND &amp; LAND RIGHTS - SYSTEM SERVICE</t>
  </si>
  <si>
    <t>NET DISTRIBUTION PLANT</t>
  </si>
  <si>
    <t>PLUS: ADJUSTMENT FOR CIAC</t>
  </si>
  <si>
    <t>NET DISTRIBUTION PLANT + CIAC</t>
  </si>
  <si>
    <t>361 / STRUCTURES &amp; IMPROVEMENTS - SYSTEM SERVICE</t>
  </si>
  <si>
    <t>362 / STATION EQUIPMENT - SYSTEM SERVICE</t>
  </si>
  <si>
    <t>364 / POLES, TOWERS &amp; FIXTURES</t>
  </si>
  <si>
    <t>365 / OVERHEAD CONDUCTORS &amp; DEVICES</t>
  </si>
  <si>
    <t>366 / UNDERGROUND CONDUIT</t>
  </si>
  <si>
    <t>367 / UNDERGROUND CONDUCTORS &amp; DEVICES</t>
  </si>
  <si>
    <t>368 / LINE TRANSFORMERS</t>
  </si>
  <si>
    <t>369 / SERVICES</t>
  </si>
  <si>
    <t>370 / METERS</t>
  </si>
  <si>
    <t>371 / INSTALLATIONS ON CUSTOMER PREMISES</t>
  </si>
  <si>
    <t>373 / STREET LIGHTING SYSTEMS</t>
  </si>
  <si>
    <t>389 / LAND &amp; LAND RIGHTS</t>
  </si>
  <si>
    <t>390 / STRUCTURES &amp; IMPROVEMENTS</t>
  </si>
  <si>
    <t>391 / OFFICE FURNITURE &amp; EQUIPMENT</t>
  </si>
  <si>
    <t>392 / TRANSPORTATION EQUIPMENT</t>
  </si>
  <si>
    <t>393 / STORES EQUIPMENT</t>
  </si>
  <si>
    <t>394 / TOOLS, SHOP &amp; GARAGE EQUIPMENT</t>
  </si>
  <si>
    <t>395 / LABORATORY EQUIPMENT</t>
  </si>
  <si>
    <t>396 / POWER OPERATED EQUIPMENT</t>
  </si>
  <si>
    <t>397 / COMMUNICATIONS EQUIPMENT</t>
  </si>
  <si>
    <t>398 / MISCELLANEOUS EQUIPMENT</t>
  </si>
  <si>
    <t xml:space="preserve">* * * TABLE 2 - ACCUMULATED PROVISION FOR DEPRECIATION * * * </t>
  </si>
  <si>
    <t>350 / LAND &amp; LAND RIGHTS</t>
  </si>
  <si>
    <t>352 / STRUCTURES &amp; IMPROVEMENTS</t>
  </si>
  <si>
    <t>353 / STATION EQUIPMENT</t>
  </si>
  <si>
    <t>354 / TOWERS &amp; FIXTURES</t>
  </si>
  <si>
    <t>355 / POLES &amp; FIXTURES</t>
  </si>
  <si>
    <t>356 / OVERHEAD CONDUCTORS &amp; DEVICES</t>
  </si>
  <si>
    <t>359 / ROADS &amp; TRAILS</t>
  </si>
  <si>
    <t>360 / LAND &amp; LAND RIGHTS</t>
  </si>
  <si>
    <t>361 / STRUCTURES &amp; IMPROVEMENTS</t>
  </si>
  <si>
    <t>362 / STATION EQUIPMENT</t>
  </si>
  <si>
    <t>TOTAL AMORT OF OTHER UTILITY PLANT</t>
  </si>
  <si>
    <t>NET  ELECTRIC PLANT IN SERVICE</t>
  </si>
  <si>
    <t>TOTAL CUSTOMER ADV FOR CONSTRUCTION</t>
  </si>
  <si>
    <t>190 / ACCUMULATED DEFERRED INCOME TAXES</t>
  </si>
  <si>
    <t>281 / ACCELERATED AMORTIZATION</t>
  </si>
  <si>
    <t>282 / OTHER PROPERTY</t>
  </si>
  <si>
    <t>283 / OTHER</t>
  </si>
  <si>
    <t>TOTAL ACCUM DEFERRED INCOME TAXES</t>
  </si>
  <si>
    <t>151 / FUEL INVENTORY</t>
  </si>
  <si>
    <t>154 / PLANT MATERIALS &amp; SUPPLIES</t>
  </si>
  <si>
    <t xml:space="preserve">   PRODUCTION - GENERAL</t>
  </si>
  <si>
    <t xml:space="preserve">   TRANSMISSION - GENERAL</t>
  </si>
  <si>
    <t xml:space="preserve">   DISTRIBUTION - GENERAL</t>
  </si>
  <si>
    <t xml:space="preserve">   OTHER - UNCLASSIFIED</t>
  </si>
  <si>
    <t>TOTAL ACCOUNT 154</t>
  </si>
  <si>
    <t>165 / PREPAID ITEMS</t>
  </si>
  <si>
    <t xml:space="preserve">   AD VALOREM TAXES</t>
  </si>
  <si>
    <t xml:space="preserve">   OTHER PROD-RELATED PREPAYMENTS</t>
  </si>
  <si>
    <t xml:space="preserve">   INSURANCE</t>
  </si>
  <si>
    <t xml:space="preserve">   PENSION EXPENSE</t>
  </si>
  <si>
    <t xml:space="preserve">   MISCELLANEOUS PREPAYMENTS</t>
  </si>
  <si>
    <t>TOTAL ACCOUNT 165</t>
  </si>
  <si>
    <t>105 / PLANT HELD FOR FUTURE USE</t>
  </si>
  <si>
    <t xml:space="preserve">   HYDRAULIC PRODUCTION</t>
  </si>
  <si>
    <t xml:space="preserve">   TRANS LAND &amp; LAND RIGHTS</t>
  </si>
  <si>
    <t xml:space="preserve">   TRANS STRUCTURES &amp; IMPROVEMENTS</t>
  </si>
  <si>
    <t xml:space="preserve">   TRANS STATION EQUIPMENT</t>
  </si>
  <si>
    <t xml:space="preserve">   DIST LAND &amp; LAND RIGHTS</t>
  </si>
  <si>
    <t xml:space="preserve">   DIST STRUCTURES &amp; IMPROVEMENTS</t>
  </si>
  <si>
    <t xml:space="preserve">   GEN LAND &amp; LAND RIGHTS</t>
  </si>
  <si>
    <t xml:space="preserve">   GEN STRUCTURES &amp; IMPROVEMENTS</t>
  </si>
  <si>
    <t>DEFERRED PROGRAMS:</t>
  </si>
  <si>
    <t>182 /  CONSERVATION PROGRAMS</t>
  </si>
  <si>
    <t>IDAHO DEFERRED CONSERVATION PROGRAMS</t>
  </si>
  <si>
    <t>OREGON DEFERRED CONSERVATION PROGRAMS</t>
  </si>
  <si>
    <t xml:space="preserve">   TOTAL CONSERVATION PROGRAMS</t>
  </si>
  <si>
    <t xml:space="preserve">  TOTAL OTHER REGULATORY ASSETS</t>
  </si>
  <si>
    <t>186 / MISC. OTHER DEFERRED PROGRAMS</t>
  </si>
  <si>
    <t>TOTAL DEFERRED PROGRAMS</t>
  </si>
  <si>
    <t>DEVELOPMENT OF IERCO RATE BASE</t>
  </si>
  <si>
    <t>440-448 / RETAIL</t>
  </si>
  <si>
    <t>447 / FIRM SALES FOR RESALE</t>
  </si>
  <si>
    <t>447 / SYSTEM OPPORTUNITY SALES</t>
  </si>
  <si>
    <t>415 / MERCHANDISING REVENUES</t>
  </si>
  <si>
    <t>451 / MISCELLANEOUS SERVICE REVENUES</t>
  </si>
  <si>
    <t>454 / RENTS FROM ELECTRIC PROPERTY</t>
  </si>
  <si>
    <t>TOTAL ACCOUNT 454</t>
  </si>
  <si>
    <t>456 / OTHER ELECTRIC REVENUES</t>
  </si>
  <si>
    <t>TOTAL ACCOUNT 456</t>
  </si>
  <si>
    <t>535 / SUPERVISION &amp; ENGINEERING</t>
  </si>
  <si>
    <t>536 / WATER FOR POWER</t>
  </si>
  <si>
    <t>537 / HYDRAULIC EXPENSES</t>
  </si>
  <si>
    <t>538 / ELECTRIC EXPENSES</t>
  </si>
  <si>
    <t>TOTAL ACCOUNT 538</t>
  </si>
  <si>
    <t>539 / MISCELLANEOUS EXPENSES</t>
  </si>
  <si>
    <t>540 / RENTS</t>
  </si>
  <si>
    <t>HYDRAULIC OPERATION EXPENSES</t>
  </si>
  <si>
    <t>541 / SUPERVISION &amp; ENGINEERING</t>
  </si>
  <si>
    <t>542 / STRUCTURES</t>
  </si>
  <si>
    <t>543 / RESERVOIRS, DAMS &amp; WATERWAYS</t>
  </si>
  <si>
    <t>544 / ELECTRIC PLANT</t>
  </si>
  <si>
    <t>TOTAL ACCOUNT 544</t>
  </si>
  <si>
    <t>545 / MISCELLANEOUS HYDRAULIC PLANT</t>
  </si>
  <si>
    <t>HYDRAULIC MAINTENANCE EXPENSES</t>
  </si>
  <si>
    <t>546 / SUPERVISION &amp; ENGINEERING</t>
  </si>
  <si>
    <t>547 / FUEL</t>
  </si>
  <si>
    <t>548 / GENERATING EXPENSES</t>
  </si>
  <si>
    <t>TOTAL ACCOUNT 548</t>
  </si>
  <si>
    <t>549 / MISCELLANEOUS EXPENSES</t>
  </si>
  <si>
    <t>550 / RENTS</t>
  </si>
  <si>
    <t>OTHER POWER OPER EXPENSES</t>
  </si>
  <si>
    <t>551 / SUPERVISION &amp; ENGINEERING</t>
  </si>
  <si>
    <t>552 / STRUCTURES</t>
  </si>
  <si>
    <t>553 / GENERATING &amp; ELECTRIC PLANT</t>
  </si>
  <si>
    <t>TOTAL ACCOUNT 553</t>
  </si>
  <si>
    <t>554 / MISCELLANEOUS EXPENSES</t>
  </si>
  <si>
    <t>OTHER POWER MAINT EXPENSES</t>
  </si>
  <si>
    <t>TOTAL OTHER POWER GENERATION EXP</t>
  </si>
  <si>
    <t>555.1 / PURCHASED POWER</t>
  </si>
  <si>
    <t>CAPACITY RELATED</t>
  </si>
  <si>
    <t>ENERGY RELATED</t>
  </si>
  <si>
    <t>TOTAL 555.2/CSPP</t>
  </si>
  <si>
    <t>555/TOTAL</t>
  </si>
  <si>
    <t>556 / LOAD CONTROL &amp; DISPATCHING EXPENSES</t>
  </si>
  <si>
    <t>557 / OTHER EXPENSES</t>
  </si>
  <si>
    <t>560 / SUPERVISION &amp; ENGINEERING</t>
  </si>
  <si>
    <t>561 / LOAD DISPATCHING</t>
  </si>
  <si>
    <t>562 / STATION EXPENSES</t>
  </si>
  <si>
    <t>563 / OVERHEAD LINE EXPENSES</t>
  </si>
  <si>
    <t>565 / TRANSMISSION OF ELECTRICITY BY OTHERS</t>
  </si>
  <si>
    <t>566 / MISCELLANEOUS EXPENSES</t>
  </si>
  <si>
    <t>567 / RENTS</t>
  </si>
  <si>
    <t>568 / SUPERVISION &amp; ENGINEERING</t>
  </si>
  <si>
    <t>569 / STRUCTURES</t>
  </si>
  <si>
    <t>570 / STATION EQUIPMENT</t>
  </si>
  <si>
    <t>571 / OVERHEAD LINES</t>
  </si>
  <si>
    <t>573 / MISCELLANEOUS PLANT</t>
  </si>
  <si>
    <t>580 / SUPERVISION &amp; ENGINEERING</t>
  </si>
  <si>
    <t>581 / LOAD DISPATCHING</t>
  </si>
  <si>
    <t>582 / STATION EXPENSES</t>
  </si>
  <si>
    <t>583 / OVERHEAD LINE EXPENSES</t>
  </si>
  <si>
    <t>584 / UNDERGROUND LINE EXPENSES</t>
  </si>
  <si>
    <t>585 / STREET LIGHTING &amp; SIGNAL SYSTEMS</t>
  </si>
  <si>
    <t>586 / METER EXPENSES</t>
  </si>
  <si>
    <t>587 / CUSTOMER INSTALLATIONS EXPENSE</t>
  </si>
  <si>
    <t>588 / MISCELLANEOUS EXPENSES</t>
  </si>
  <si>
    <t>589 / RENTS</t>
  </si>
  <si>
    <t>590 / SUPERVISION &amp; ENGINEERING</t>
  </si>
  <si>
    <t>591 / STRUCTURES</t>
  </si>
  <si>
    <t>592 / STATION EQUIPMENT</t>
  </si>
  <si>
    <t>593 / OVERHEAD LINES</t>
  </si>
  <si>
    <t>594 / UNDERGROUND LINES</t>
  </si>
  <si>
    <t>595 / LINE TRANSFORMERS</t>
  </si>
  <si>
    <t>596 / STREET LIGHTING &amp; SIGNAL SYSTEMS</t>
  </si>
  <si>
    <t>597 / METERS</t>
  </si>
  <si>
    <t>598 / MISCELLANEOUS PLANT</t>
  </si>
  <si>
    <t>901 / SUPERVISION</t>
  </si>
  <si>
    <t>902 / METER READING</t>
  </si>
  <si>
    <t>903 / CUSTOMER RECORDS &amp; COLLECTIONS</t>
  </si>
  <si>
    <t>904 / UNCOLLECTIBLE ACCOUNTS</t>
  </si>
  <si>
    <t>905 / MISC  EXPENSES</t>
  </si>
  <si>
    <t>907 / SUPERVISION</t>
  </si>
  <si>
    <t>908 / CUSTOMER ASSISTANCE</t>
  </si>
  <si>
    <t>909 / INFORMATION &amp; INSTRUCTIONAL</t>
  </si>
  <si>
    <t>910 / MISCELLANEOUS EXPENSES</t>
  </si>
  <si>
    <t>TOTAL CUST SERV &amp; INFORMATN EXPENSES</t>
  </si>
  <si>
    <t>920 / ADMINISTRATIVE &amp; GENERAL SALARIES</t>
  </si>
  <si>
    <t>921 / OFFICE SUPPLIES</t>
  </si>
  <si>
    <t>922 / ADMIN &amp; GENERAL EXPENSES TRANSFERRED-CR</t>
  </si>
  <si>
    <t>923 / OUTSIDE SERVICES</t>
  </si>
  <si>
    <t>924 / PROPERTY INSURANCE</t>
  </si>
  <si>
    <t>PRODUCTION - STEAM</t>
  </si>
  <si>
    <t>ALL RISK &amp; MISCELLANEOUS</t>
  </si>
  <si>
    <t>TOTAL ACCOUNT 924</t>
  </si>
  <si>
    <t>925 / INJURIES &amp; DAMAGES</t>
  </si>
  <si>
    <t>926 / EMPLOYEE PENSIONS &amp; BENEFITS</t>
  </si>
  <si>
    <t>927 / FRANCHISE REQUIREMENTS</t>
  </si>
  <si>
    <t>928 / REGULATORY COMMISSION EXPENSES</t>
  </si>
  <si>
    <t>FERC ADMIN ASSESS &amp; SECURITIES</t>
  </si>
  <si>
    <t>FERC RATE CASE</t>
  </si>
  <si>
    <t>SEC EXPENSES</t>
  </si>
  <si>
    <t>IDAHO PUC  -RATE CASE</t>
  </si>
  <si>
    <t xml:space="preserve">   -OTHER</t>
  </si>
  <si>
    <t>OREGON PUC -RATE CASE</t>
  </si>
  <si>
    <t>929 / DUPLICATE CHARGES</t>
  </si>
  <si>
    <t>930.1 / GENERAL ADVERTISING</t>
  </si>
  <si>
    <t>930.2 / MISCELLANEOUS EXPENSES</t>
  </si>
  <si>
    <t>931 / RENTS</t>
  </si>
  <si>
    <t>PLUS:</t>
  </si>
  <si>
    <t>935 / GENERAL PLANT MAINTENANCE</t>
  </si>
  <si>
    <t>416 / MERCHANDISING EXPENSE</t>
  </si>
  <si>
    <t>TOTAL AMORTIZATION EXPENSE</t>
  </si>
  <si>
    <t xml:space="preserve">  LESS PAYROLL DEDUCTION</t>
  </si>
  <si>
    <t xml:space="preserve">  </t>
  </si>
  <si>
    <t xml:space="preserve">     SUB-TOTAL</t>
  </si>
  <si>
    <t xml:space="preserve">    HYDRO GENERATION  KWH TAX</t>
  </si>
  <si>
    <t>REGULATORY DEBITS/CREDITS</t>
  </si>
  <si>
    <t>TOTAL REGULATORY DEBITS/CREDITS</t>
  </si>
  <si>
    <t>410/411 NET PROVISION FOR DEFERRED INCOME TAXES</t>
  </si>
  <si>
    <t>411.4 - INVESTMENT TAX CREDIT ADJUSTMENT</t>
  </si>
  <si>
    <t>STATE INCOME TAX</t>
  </si>
  <si>
    <t>* * * TABLE 10 - CALCULATION OF FEDERAL INCOME TAX * * *</t>
  </si>
  <si>
    <t>OPERATING EXPENSES</t>
  </si>
  <si>
    <t>OPERATION &amp; MAINTENANCE</t>
  </si>
  <si>
    <t>AMORTIZATION OF LIMITED TERM PLANT</t>
  </si>
  <si>
    <t xml:space="preserve">      BOOK-TAX ADJUSTMENT</t>
  </si>
  <si>
    <t>INCOME BEFORE TAX ADJUSTMENTS</t>
  </si>
  <si>
    <t>INCOME STATEMENT ADJUSTMENTS</t>
  </si>
  <si>
    <t>OTHER INTEREST EXPENSE</t>
  </si>
  <si>
    <t>TOTAL INTEREST CHARGES</t>
  </si>
  <si>
    <t>NET OPERATING INCOME BEFORE TAXES</t>
  </si>
  <si>
    <t>ALLOWANCE FOR AFUDC</t>
  </si>
  <si>
    <t>FEDERAL INCOME TAX ADJUSTMENTS</t>
  </si>
  <si>
    <t>NET OPER INCOME BEFORE STATE INCOME TAXES</t>
  </si>
  <si>
    <t>TOTAL STATE INCOME TAXES (ALLOWED)</t>
  </si>
  <si>
    <t>TOTAL FEDERAL TAXABLE INCOME</t>
  </si>
  <si>
    <t>FEDERAL TAX AT 35 PERCENT: ORDERED EFF. RATE</t>
  </si>
  <si>
    <t xml:space="preserve">             PRIOR YEARS' TAX ADJUSTMENT</t>
  </si>
  <si>
    <t>* * * TABLE 11 - OREGON STATE INCOME TAXES * * *</t>
  </si>
  <si>
    <t>NET OPERATING INCOME BEFORE TAXES - OREGON</t>
  </si>
  <si>
    <t>STATE INCOME TAX ADJUSTMENTS</t>
  </si>
  <si>
    <t>TOTAL STATE INCOME TAX ADJUSTMENTS - OREGON</t>
  </si>
  <si>
    <t>INCOME SUBJECT TO OREGON TAX</t>
  </si>
  <si>
    <t xml:space="preserve">  IERCO TAXABLE INCOME</t>
  </si>
  <si>
    <t>TOTAL STATE TAXABLE INCOME - OREGON</t>
  </si>
  <si>
    <t>OREGON TAX AT 0.3 PERCENT: ORDERED EFF. RATE</t>
  </si>
  <si>
    <t>LESS: INVESTMENT TAX CREDIT</t>
  </si>
  <si>
    <t>STATE INCOME TAX ALLOWED - OREGON</t>
  </si>
  <si>
    <t xml:space="preserve">            PRIOR YEARS' TAX ADJUSTMENT</t>
  </si>
  <si>
    <t>STATE INCOME TAX PAID - OREGON</t>
  </si>
  <si>
    <t>* * * TABLE 12 - IDAHO STATE INCOME TAXES * * *</t>
  </si>
  <si>
    <t>NET OPERATING INCOME BEFORE TAXES - IDAHO</t>
  </si>
  <si>
    <t>TOTAL STATE INCOME TAX ADJUSTMENTS - IDAHO</t>
  </si>
  <si>
    <t>INCOME SUBJECT TO IDAHO TAX</t>
  </si>
  <si>
    <t xml:space="preserve">  BONUS DEPRECIATION ADJUSTMENT</t>
  </si>
  <si>
    <t>TOTAL STATE TAXABLE INCOME - IDAHO</t>
  </si>
  <si>
    <t>IDAHO TAX AT 5.9 PERCENT: ORDERED EFF. RATE</t>
  </si>
  <si>
    <t>STATE INCOME TAX ALLOWED - IDAHO</t>
  </si>
  <si>
    <t>STATE INCOME TAX PAID - IDAHO</t>
  </si>
  <si>
    <t>OTHER STATE INCOME TAX</t>
  </si>
  <si>
    <t>INCOME SUBJECT TO TAX</t>
  </si>
  <si>
    <t>TOTAL TAXABLE INCOME-OTHER STATES</t>
  </si>
  <si>
    <t xml:space="preserve">OTHER TAX AT 0.1 PERCENT </t>
  </si>
  <si>
    <t>OTHER STATES' INCOME TAX PAID</t>
  </si>
  <si>
    <t>* * * TABLE 13 - DEVELOPMENT OF LABOR RELATED ALLOCATOR * * *</t>
  </si>
  <si>
    <t>114/115 - PRAIRIE ACQUISITION ADJUSMENT (ACCOUNT 406)</t>
  </si>
  <si>
    <t>NOTES PAYABLE TO/RECEIVABLE FROM SUBSIDIARY</t>
  </si>
  <si>
    <t xml:space="preserve">  TRANSFORMER RENTALS</t>
  </si>
  <si>
    <t xml:space="preserve">  LINE RENTALS</t>
  </si>
  <si>
    <t xml:space="preserve">  OTHER RENTALS</t>
  </si>
  <si>
    <t xml:space="preserve">  ANTELOPE</t>
  </si>
  <si>
    <t xml:space="preserve">  STAND-BY SERVICE</t>
  </si>
  <si>
    <t>928.101 / FERC ADMIN ASSESS &amp; SECURITIES</t>
  </si>
  <si>
    <t xml:space="preserve">  TRANSFORMER RENTAL </t>
  </si>
  <si>
    <t xml:space="preserve">  DEMAND - Base-load</t>
  </si>
  <si>
    <t xml:space="preserve">  DEMAND - Peak</t>
  </si>
  <si>
    <t>Base-load</t>
  </si>
  <si>
    <t>Peak</t>
  </si>
  <si>
    <t>(CC)</t>
  </si>
  <si>
    <t>(CCC)</t>
  </si>
  <si>
    <t>TRANSMISSION DIRECT ASSIGNMENT</t>
  </si>
  <si>
    <t>DISTRIBUTION DIRECT ASSIGNMENT ALLOCATORS</t>
  </si>
  <si>
    <t>CUSTINST</t>
  </si>
  <si>
    <t>SERVICE</t>
  </si>
  <si>
    <t>STLIGHT</t>
  </si>
  <si>
    <t>T-350</t>
  </si>
  <si>
    <t>T-352</t>
  </si>
  <si>
    <t>T-100</t>
  </si>
  <si>
    <t>T-Direct</t>
  </si>
  <si>
    <t>T-353</t>
  </si>
  <si>
    <t>T-354</t>
  </si>
  <si>
    <t>T-355</t>
  </si>
  <si>
    <t>T-356</t>
  </si>
  <si>
    <t>T-359</t>
  </si>
  <si>
    <t xml:space="preserve">   PI-SHO</t>
  </si>
  <si>
    <t>TOTAL PRODUCTION PLANT INVESTMENT</t>
  </si>
  <si>
    <t>T-PLT</t>
  </si>
  <si>
    <t>O&amp;M-T</t>
  </si>
  <si>
    <t>NONE</t>
  </si>
  <si>
    <t>NULL REV. REQ. VALUE</t>
  </si>
  <si>
    <t>TAX-REV</t>
  </si>
  <si>
    <t>OTHER REVENUE</t>
  </si>
  <si>
    <t>OTH-REV</t>
  </si>
  <si>
    <t>OTHER EXPENSE</t>
  </si>
  <si>
    <t>OTH-EXP</t>
  </si>
  <si>
    <t>MISC-REV</t>
  </si>
  <si>
    <t>COGEN-EXP</t>
  </si>
  <si>
    <t>354-359</t>
  </si>
  <si>
    <t>T-354-359</t>
  </si>
  <si>
    <t>COMBINED TRANSMISSION ALLOCATOR</t>
  </si>
  <si>
    <t>SUPERVISION 500 - 501-507</t>
  </si>
  <si>
    <t>SUPERVISION 510 - 511-514</t>
  </si>
  <si>
    <t>SUPERVISION 535 - 536-540</t>
  </si>
  <si>
    <t>SUPERVISION 541 - 542-545</t>
  </si>
  <si>
    <t>SUPERVISION 546 - 548-550</t>
  </si>
  <si>
    <t>SUPERVISION 551 - 552-554</t>
  </si>
  <si>
    <t>SUPERVISION 560 - 561-567</t>
  </si>
  <si>
    <t>SUPERVISION 568 - 569-573</t>
  </si>
  <si>
    <t>SUPERVISION 580 - 581-589</t>
  </si>
  <si>
    <t>SUPERVISION 590 - 591-598</t>
  </si>
  <si>
    <t>SUPERVISION 901- 902-905</t>
  </si>
  <si>
    <t>SUPERVISION 907 - 908-910</t>
  </si>
  <si>
    <t>L-500</t>
  </si>
  <si>
    <t>L-510</t>
  </si>
  <si>
    <t>L-535</t>
  </si>
  <si>
    <t>L-541</t>
  </si>
  <si>
    <t>L-546</t>
  </si>
  <si>
    <t>L-551</t>
  </si>
  <si>
    <t>L-560</t>
  </si>
  <si>
    <t>L-568</t>
  </si>
  <si>
    <t>L-580</t>
  </si>
  <si>
    <t>L-590</t>
  </si>
  <si>
    <t>L-901</t>
  </si>
  <si>
    <t>L-907</t>
  </si>
  <si>
    <t>354 - 356</t>
  </si>
  <si>
    <t>T-354-356</t>
  </si>
  <si>
    <t>364-365</t>
  </si>
  <si>
    <t>366-367</t>
  </si>
  <si>
    <t>COMBINED DISTRIBUTION ALLOCATOR</t>
  </si>
  <si>
    <t>D-364-365</t>
  </si>
  <si>
    <t>D-366-367</t>
  </si>
  <si>
    <t>M-READ</t>
  </si>
  <si>
    <t>CUSTOMER RECORDS</t>
  </si>
  <si>
    <t>C-RECORD</t>
  </si>
  <si>
    <t>UAR</t>
  </si>
  <si>
    <t>C-ASSIST</t>
  </si>
  <si>
    <t>902-904</t>
  </si>
  <si>
    <t>908-909</t>
  </si>
  <si>
    <t>D-902-904</t>
  </si>
  <si>
    <t>D-908-909</t>
  </si>
  <si>
    <t>P110P -  LESS STEAM PRODUCTION</t>
  </si>
  <si>
    <t>P110P-L20</t>
  </si>
  <si>
    <t>GEN-PLT</t>
  </si>
  <si>
    <t>O&amp;M-AG</t>
  </si>
  <si>
    <t>O&amp;M-M</t>
  </si>
  <si>
    <t>PRODUCTION - HYDRAULIC &amp; OTHER INVESTMENT</t>
  </si>
  <si>
    <t xml:space="preserve">   PI-HO</t>
  </si>
  <si>
    <t>KWH-TAX</t>
  </si>
  <si>
    <t>DIRECT ASSIGNMENT ALLOCATORS</t>
  </si>
  <si>
    <t>TRANSMISSION DIRECT ASSIGNMENT ALLOCATORS</t>
  </si>
  <si>
    <t>PRODUCTION DIRECT ASSIGNMENT ALLOCATORS</t>
  </si>
  <si>
    <t>OTHER DIRECT ASSIGNMENT ALLOCATORS</t>
  </si>
  <si>
    <t>SUBSTATION CIAC</t>
  </si>
  <si>
    <t>DERIVED ALLOCATORS</t>
  </si>
  <si>
    <t>#367 UNDERGROUND CONDUCTORS &amp; DEVICES</t>
  </si>
  <si>
    <t>(DERIVED FROM ACTUALS)</t>
  </si>
  <si>
    <t>PRODUCTION ALLOCATORS</t>
  </si>
  <si>
    <t>TRANSMISSION ALLOCATORS</t>
  </si>
  <si>
    <t>DISTRIBUTION ALLOCATORS</t>
  </si>
  <si>
    <t>PLANT-RELATED ALLOCATORS</t>
  </si>
  <si>
    <t>O&amp;M /LABOR ALLOCATORS</t>
  </si>
  <si>
    <t>AS05End Column</t>
  </si>
  <si>
    <t>D-908</t>
  </si>
  <si>
    <t>DARK FIBER PROJECT REVENUE (ACCT 454)</t>
  </si>
  <si>
    <t>D-FIBER</t>
  </si>
  <si>
    <t>Row #</t>
  </si>
  <si>
    <t>TBL</t>
  </si>
  <si>
    <t>555 PURCHASED POWER - CAPACITY</t>
  </si>
  <si>
    <t>555 PURCHASED POWER - ENERGY</t>
  </si>
  <si>
    <t>555 PURCHASED POWER - OTHER</t>
  </si>
  <si>
    <t>555 PURCHASED POWER - TOTAL</t>
  </si>
  <si>
    <t xml:space="preserve"> ENERGY EFFICIENCY PROGRAMS</t>
  </si>
  <si>
    <t>(LN 293)</t>
  </si>
  <si>
    <t>(LN 578)</t>
  </si>
  <si>
    <t>(LN 932)</t>
  </si>
  <si>
    <t>(LN 934)</t>
  </si>
  <si>
    <t>(LN 187)</t>
  </si>
  <si>
    <t>(LN 180)</t>
  </si>
  <si>
    <t>(LN 168)</t>
  </si>
  <si>
    <t>(LN 923)</t>
  </si>
  <si>
    <t>(LN 559-568,571)</t>
  </si>
  <si>
    <t>(LN619)</t>
  </si>
  <si>
    <t>(LN625)</t>
  </si>
  <si>
    <t>(LN 802)</t>
  </si>
  <si>
    <t>(COL 1-3)</t>
  </si>
  <si>
    <t>(COL 4-5)</t>
  </si>
  <si>
    <t>(COL 15-16)</t>
  </si>
  <si>
    <t>(COL 17-18)</t>
  </si>
  <si>
    <t>AS08End Column</t>
  </si>
  <si>
    <t>TOTAL ACCOUNT 449</t>
  </si>
  <si>
    <t xml:space="preserve">  TRANSMISSION NETWORK SERVICES- FIRM DA</t>
  </si>
  <si>
    <t xml:space="preserve">  TRANSMISSION POINT-TO-POINT </t>
  </si>
  <si>
    <t>INTEREST EXPENSE SYNCHRONIZATION</t>
  </si>
  <si>
    <t>449 / OATT TARIFF REFUND</t>
  </si>
  <si>
    <t>110a</t>
  </si>
  <si>
    <t>114a</t>
  </si>
  <si>
    <t>118a</t>
  </si>
  <si>
    <t>122a</t>
  </si>
  <si>
    <t>126a</t>
  </si>
  <si>
    <t>130a</t>
  </si>
  <si>
    <t xml:space="preserve">  TRANSMISSION RETAIL</t>
  </si>
  <si>
    <t xml:space="preserve">     WATER LEASE</t>
  </si>
  <si>
    <t xml:space="preserve">     OTHER</t>
  </si>
  <si>
    <t>TOTAL ACCOUNT 536</t>
  </si>
  <si>
    <t>DIESEL FUEL</t>
  </si>
  <si>
    <t>TOTAL ACCOUNT 547</t>
  </si>
  <si>
    <t>TOTAL ACCOUNT 908</t>
  </si>
  <si>
    <t>ADD :  TAX DEFICIENCY PAYMENT</t>
  </si>
  <si>
    <t>402a</t>
  </si>
  <si>
    <t>402b</t>
  </si>
  <si>
    <t xml:space="preserve">  DIESEL FUEL</t>
  </si>
  <si>
    <t xml:space="preserve">  TOTAL ACCOUNT 547</t>
  </si>
  <si>
    <t>427a</t>
  </si>
  <si>
    <t>427b</t>
  </si>
  <si>
    <t xml:space="preserve">  POWER EXPENSE</t>
  </si>
  <si>
    <t xml:space="preserve">  TRANSMISSION LOSSES</t>
  </si>
  <si>
    <t xml:space="preserve">  TOTAL 555.1/PURCHASED POWER</t>
  </si>
  <si>
    <t>448a</t>
  </si>
  <si>
    <t>448b</t>
  </si>
  <si>
    <t>INPUT:</t>
  </si>
  <si>
    <t>TOTAL ACCOUNT 360 - 362 NET + CIAC FROM "OREGON_IDAHO SUBS" TAB OF PLANT BOOK ADDITION</t>
  </si>
  <si>
    <t>TOTAL IDAHO CIAC - ACCOUNT 360 362 FROM "OREGON_IDAHO SUBS" TAB OF PLANT BOOK ADDITION</t>
  </si>
  <si>
    <t>13-MONTH AVERAGES FOR ACCOUNTS 364-367 FROM "D.L.INV" TAB OF MAIN PLANT BOOK</t>
  </si>
  <si>
    <t>SUM OF AVERAGE ROW FROM ALLOCATION FACTOR WORKSHEET "CIAC252"</t>
  </si>
  <si>
    <t>ERROR CHECKING</t>
  </si>
  <si>
    <t>TOTAL ACCOUNT 190</t>
  </si>
  <si>
    <t xml:space="preserve">  TRANSMISSION NETWORK SERVICES - DIST FACILITIES</t>
  </si>
  <si>
    <t>555.0 / PURCHASED POWER</t>
  </si>
  <si>
    <t>555.1 / COGENERATION &amp; SMALL POWER PROD</t>
  </si>
  <si>
    <t xml:space="preserve">         EMPLOYEE PENSIONS &amp; BENEFITS - OREGON</t>
  </si>
  <si>
    <t xml:space="preserve">         EMPLOYEE PENSIONS &amp; BENEFITS - IDAHO</t>
  </si>
  <si>
    <t xml:space="preserve">         EMPLOYEE PENSIONS &amp; BENEFITS - FERC</t>
  </si>
  <si>
    <t>ACCOUNT #282 - RELATED</t>
  </si>
  <si>
    <t>ACCOUNTS #190 &amp; #283 - RELATED</t>
  </si>
  <si>
    <t>TOTAL NET PROVISION FOR DEFERRED INCOME TAXES</t>
  </si>
  <si>
    <t>ADIT - CUST ADVANCE RELATED</t>
  </si>
  <si>
    <t>ADIT - OTHER</t>
  </si>
  <si>
    <t>254a</t>
  </si>
  <si>
    <t xml:space="preserve">  TRANS NETWORK SERVICES - DIST FAC</t>
  </si>
  <si>
    <t xml:space="preserve">  TRANS NETWORK SERVICES- FIRM</t>
  </si>
  <si>
    <t>448aa</t>
  </si>
  <si>
    <t xml:space="preserve">  DEMAND RESPONSE INCENTIVE</t>
  </si>
  <si>
    <t xml:space="preserve">  FERC OREGON HYDRO</t>
  </si>
  <si>
    <t>DEFERRED TAX ALLOCATOR</t>
  </si>
  <si>
    <t>ADIT 190 &amp; 283</t>
  </si>
  <si>
    <t>ADIT</t>
  </si>
  <si>
    <t>TOTAL NET PROVISION FOR DEFER IT</t>
  </si>
  <si>
    <t>410/411 NET PROVISION FOR DEFER INC TAXES</t>
  </si>
  <si>
    <t>665a</t>
  </si>
  <si>
    <t>665b</t>
  </si>
  <si>
    <t>*   *   *   *   *   *   *   *   *   *   *   *   *   *   *   *   *   *   *   *   *   *   *   *   *   *   *   *   *   *   DISTRIBUTION FUNCTION   *   *   *   *   *   *   *   *   *   *   *   *   *   *   *   *   *   *   *   *   *   *   *   *   *   *   *   *   *   *   *   *</t>
  </si>
  <si>
    <t>*   *   *   *   *   *   *   *   *   *   *   *   *   *   *   *   DISTRIBUTION FUNCTION   *   *   *   *   *   *   *   *   *   *   *   *   *   *   *   *</t>
  </si>
  <si>
    <t>INCOME TAX AND REVENUE ALLOCATOR</t>
  </si>
  <si>
    <t>#366 UNDERGROUND CONDUIT</t>
  </si>
  <si>
    <t>MISC. REVENUE</t>
  </si>
  <si>
    <t>TOTAL IDAHO NET PLANT - ACCOUNT 360 362 FROM "OREGON_IDAHO SUBS" TAB OF PLANT BOOK ADDITION</t>
  </si>
  <si>
    <t>340-346 / OTHER PRODUCTION - LANGLEY</t>
  </si>
  <si>
    <t>340-346 / OTHER PRODUCTION - DANSKIN/BENNETT MTN</t>
  </si>
  <si>
    <t>SYSTEM TRANSMISSION SERVICE</t>
  </si>
  <si>
    <t>UNDER- /OVERALLOCATED SALVAGE</t>
  </si>
  <si>
    <t>TOTAL DEPR BEFORE FAS 143 / OTHER</t>
  </si>
  <si>
    <t>FAS 143 ADJ &amp;/OR DISALLOWED COSTS</t>
  </si>
  <si>
    <t xml:space="preserve">  CUSTOMER ADVANCES FOR CONSTRUCTION</t>
  </si>
  <si>
    <t xml:space="preserve">   PENSION-RELATED PREPAYMENTS</t>
  </si>
  <si>
    <t xml:space="preserve">   SOFTWARE CONTRACTS</t>
  </si>
  <si>
    <t>ELECTRIC PLANT ACQUISITION ADJ.-114/5</t>
  </si>
  <si>
    <t>CUB FUND INTEREST - OPUC ORDER 15-399</t>
  </si>
  <si>
    <t>AM. FALLS BOND REFINANCE</t>
  </si>
  <si>
    <t>SFAS 87 CAPITALIZED PENSION - OPUC ORDER 10-064</t>
  </si>
  <si>
    <t>LIDAR SURVEY - IPUC ORDER 32426</t>
  </si>
  <si>
    <t>SIEMENS LTP DEFERRED RATE BASE - IPUC ORDER 33420</t>
  </si>
  <si>
    <t>SIEMENS LTP RATE BASE - IPUC ORDER 33420</t>
  </si>
  <si>
    <t>SIEMENS LTP DEFERRED RATE BASE - OPUC ORDER 15-387</t>
  </si>
  <si>
    <t>SIEMENS LTP RATE BASE - OPUC ORDER 15-387</t>
  </si>
  <si>
    <t>254 / JIM BRIDGER PLANT END OF LIFE DEPR - OPUC ORD 12-296</t>
  </si>
  <si>
    <t>RECONNECT FEES - OPUC ADV 16-09</t>
  </si>
  <si>
    <t>NOTES RECEIVABLE FROM SUBSIDIARY</t>
  </si>
  <si>
    <t>447/</t>
  </si>
  <si>
    <t>NETWORK</t>
  </si>
  <si>
    <t>POINT-TO-POINT</t>
  </si>
  <si>
    <t xml:space="preserve">  WATER LEASE</t>
  </si>
  <si>
    <t xml:space="preserve">  TRANSMISSION - NETWORK SERVICES</t>
  </si>
  <si>
    <t xml:space="preserve">  TRANSMISSION - NETWORK SERVICES - DIST FACILITIES</t>
  </si>
  <si>
    <t xml:space="preserve">  TRANSMISSION - POINT-TO-POINT</t>
  </si>
  <si>
    <t xml:space="preserve">  ALTERNATE TRANSMISSION SERV. CHG.</t>
  </si>
  <si>
    <t xml:space="preserve">  DSM RIDER FUNDS</t>
  </si>
  <si>
    <t xml:space="preserve">  STANDBY SERVICE CHARGE</t>
  </si>
  <si>
    <t xml:space="preserve">  BPA - OTHER REVENUE</t>
  </si>
  <si>
    <t xml:space="preserve">   LABOR</t>
  </si>
  <si>
    <t xml:space="preserve">   OTHER</t>
  </si>
  <si>
    <t xml:space="preserve">   WATER LEASE</t>
  </si>
  <si>
    <t xml:space="preserve">   SALMON DIESEL</t>
  </si>
  <si>
    <t xml:space="preserve">   PURCHASED POWER - TRANS LOSSES</t>
  </si>
  <si>
    <t xml:space="preserve">   DEMAND RESPONSE INCENTIVES</t>
  </si>
  <si>
    <t xml:space="preserve">   OTHER PURCHASED POWER</t>
  </si>
  <si>
    <t>TOTAL ACCOUNT 555.0</t>
  </si>
  <si>
    <t xml:space="preserve">   IDAHO POWER COST-RELATED EXPENSES</t>
  </si>
  <si>
    <t xml:space="preserve">   OREGON POWER COST-RELATED EXPENSES</t>
  </si>
  <si>
    <t>TOTAL ACCOUNT 557</t>
  </si>
  <si>
    <t xml:space="preserve">   SYSTEM CONSERVATION</t>
  </si>
  <si>
    <t>SALES EXPENSES</t>
  </si>
  <si>
    <t>912 / DEMO &amp; SELLING EXPENSES</t>
  </si>
  <si>
    <t>FERC ORDER 472</t>
  </si>
  <si>
    <t>FERC OTHER</t>
  </si>
  <si>
    <t>FERC - OREGON HYDRO FEE</t>
  </si>
  <si>
    <t>340-346 / OTHER PRODUCTION- LANGLEY</t>
  </si>
  <si>
    <t>403/ BOARDMAN ARO DEPRECIATION EXP</t>
  </si>
  <si>
    <t>DEPR EXP BEFORE DISALLOWED COSTS</t>
  </si>
  <si>
    <t>411.093/4 / ARO ACCRETION EXPENSE</t>
  </si>
  <si>
    <t>CANADA GST TAXES</t>
  </si>
  <si>
    <t xml:space="preserve">  ACCOUNT #282 - RELATED</t>
  </si>
  <si>
    <t xml:space="preserve">  ACCOUNTS #190 &amp; #283 - RELATED</t>
  </si>
  <si>
    <t>ACCRETION EXPENSE</t>
  </si>
  <si>
    <t>LONG TERM DEBT INTEREST EXPENSE</t>
  </si>
  <si>
    <t>NET OPERATING INCOME BEFORE STATE INCOME TAXES</t>
  </si>
  <si>
    <t>NET FEDERAL INCOME AFTER STATE INCOME TAXES</t>
  </si>
  <si>
    <t>FEDERAL TAX AT 21 PERCENT</t>
  </si>
  <si>
    <t>TOTAL FEDERAL INCOME TAX BEFORE OTHER ADJUSTMENTS</t>
  </si>
  <si>
    <t>OTHER TAX ADJUSTMENTS</t>
  </si>
  <si>
    <t xml:space="preserve">  ALLOWANCE FOR AFUDC</t>
  </si>
  <si>
    <t xml:space="preserve">  FEDERAL INCOME TAX ADJUSTMENTS - PLANT</t>
  </si>
  <si>
    <t xml:space="preserve">  FEDERAL INCOME TAX ADJUSTMENTS - OTHER</t>
  </si>
  <si>
    <t>SUM OF OTHER ADJUSTMENTS</t>
  </si>
  <si>
    <t xml:space="preserve">        FEDERAL TAX ON OTHER TAX ADJ AT 21 PERCENT</t>
  </si>
  <si>
    <t xml:space="preserve">  STATE INCOME TAX ADJUSTMENTS - PLANT</t>
  </si>
  <si>
    <t xml:space="preserve">  STATE INCOME TAX ADJUSTMENTS - OTHER</t>
  </si>
  <si>
    <t>TOTAL STATE INCOME TAX ADJUSTMENTS</t>
  </si>
  <si>
    <t>ADD:  MFG DEDUCTION NOT ALLOWED</t>
  </si>
  <si>
    <t xml:space="preserve">  FEDERAL NOL</t>
  </si>
  <si>
    <t>APPORTIONMENT FACTOR (0.045454550)</t>
  </si>
  <si>
    <t>POST APPORTIONMENT M ITEMS</t>
  </si>
  <si>
    <t>TOTAL TAXABLE INCOME - OREGON</t>
  </si>
  <si>
    <t>OREGON TAX AT 6.6 PERCENT</t>
  </si>
  <si>
    <t xml:space="preserve">ADD:  FIN 48 ADJUSTMENT </t>
  </si>
  <si>
    <t>IDAHO TAX AT 5.6 PERCENT</t>
  </si>
  <si>
    <t>TOTAL TAXABLE INCOME BEFORE APPORTIONMENT-OTHER STATES</t>
  </si>
  <si>
    <t>500-513 / TOTAL STEAM GENERATION</t>
  </si>
  <si>
    <t>555 / PURCHASE POWER</t>
  </si>
  <si>
    <t>DISTRIBUTION  EXPENESES</t>
  </si>
  <si>
    <t>TOTAL SALES EXPENSES</t>
  </si>
  <si>
    <t xml:space="preserve">  FERC ADMIN ASSESSMENTS</t>
  </si>
  <si>
    <t xml:space="preserve">  FERC RATE CASE EXPENSE</t>
  </si>
  <si>
    <t xml:space="preserve">  SEC EXPENSES</t>
  </si>
  <si>
    <t xml:space="preserve">  IDAHO PUC - RATE CASE</t>
  </si>
  <si>
    <t xml:space="preserve">                       -  OTHER</t>
  </si>
  <si>
    <t xml:space="preserve">  OREGON PUC - RATE CASE</t>
  </si>
  <si>
    <t xml:space="preserve">                      -OTHER</t>
  </si>
  <si>
    <t xml:space="preserve">  TOTAL ACCOUNT 928</t>
  </si>
  <si>
    <t>CHECK</t>
  </si>
  <si>
    <t>OTHER PRODUCTION - LANGLEY</t>
  </si>
  <si>
    <t>101a</t>
  </si>
  <si>
    <t>575 / OPER TRANS MKT ADMIN - EIM</t>
  </si>
  <si>
    <t xml:space="preserve">   PI-OS</t>
  </si>
  <si>
    <t>PRODUCTION - OTHER INVESTMENT - Gas Base &amp; Peaker</t>
  </si>
  <si>
    <t>OTHER PRODUCTION -Danskin/Bennet Mountain</t>
  </si>
  <si>
    <t>105a</t>
  </si>
  <si>
    <t>116a</t>
  </si>
  <si>
    <t>&lt;--Manually Entered from Plant Book (negative value, add as positive)</t>
  </si>
  <si>
    <t>&lt;--Added - subtotal not in JSS</t>
  </si>
  <si>
    <t>360 / LAND &amp; LAND RIGHTS - CIAC</t>
  </si>
  <si>
    <t>360 / LAND &amp; LAND RIGHTS - Net Distribution Plant + CIAC</t>
  </si>
  <si>
    <t>361 / STRUCTURES &amp; IMPROVEMENTS - CIAC</t>
  </si>
  <si>
    <t>361 / STRUCTURES &amp; IMPROVEMENTS - Net Distribution Plant + CIAC</t>
  </si>
  <si>
    <t>362 / STATION EQUIPMENT - CIAC</t>
  </si>
  <si>
    <t>362 / STATION EQUIPMENT - Net Distribution Plant + CIAC</t>
  </si>
  <si>
    <t>&lt;--Excludes CIAC</t>
  </si>
  <si>
    <t>182a</t>
  </si>
  <si>
    <t>188a</t>
  </si>
  <si>
    <t>230a</t>
  </si>
  <si>
    <t>230b</t>
  </si>
  <si>
    <t>NOT USED IN AS MODEL</t>
  </si>
  <si>
    <t>203c</t>
  </si>
  <si>
    <t>252a</t>
  </si>
  <si>
    <t xml:space="preserve">  SOFTWARE CONTRACTS</t>
  </si>
  <si>
    <t>311a</t>
  </si>
  <si>
    <t>311b</t>
  </si>
  <si>
    <t>311c</t>
  </si>
  <si>
    <t>316a</t>
  </si>
  <si>
    <t>335a</t>
  </si>
  <si>
    <t>335b</t>
  </si>
  <si>
    <t>335c</t>
  </si>
  <si>
    <t>335d</t>
  </si>
  <si>
    <t>335e</t>
  </si>
  <si>
    <t>347a</t>
  </si>
  <si>
    <t>353a</t>
  </si>
  <si>
    <t>354a</t>
  </si>
  <si>
    <t>356a</t>
  </si>
  <si>
    <t>366a</t>
  </si>
  <si>
    <t>370a</t>
  </si>
  <si>
    <t>395a</t>
  </si>
  <si>
    <t>398a</t>
  </si>
  <si>
    <t>402c</t>
  </si>
  <si>
    <t>407a</t>
  </si>
  <si>
    <t>409a</t>
  </si>
  <si>
    <t>419a</t>
  </si>
  <si>
    <t>420a</t>
  </si>
  <si>
    <t>421a</t>
  </si>
  <si>
    <t>427c</t>
  </si>
  <si>
    <t>431a</t>
  </si>
  <si>
    <t>433a</t>
  </si>
  <si>
    <t>442a</t>
  </si>
  <si>
    <t>444a</t>
  </si>
  <si>
    <t>447a</t>
  </si>
  <si>
    <t>452a</t>
  </si>
  <si>
    <t>453a</t>
  </si>
  <si>
    <t>454a</t>
  </si>
  <si>
    <t>454b</t>
  </si>
  <si>
    <t>454c</t>
  </si>
  <si>
    <t>454d</t>
  </si>
  <si>
    <t>455a</t>
  </si>
  <si>
    <t>459a</t>
  </si>
  <si>
    <t>460a</t>
  </si>
  <si>
    <t>468a</t>
  </si>
  <si>
    <t>476a</t>
  </si>
  <si>
    <t>575-MT</t>
  </si>
  <si>
    <t>480a</t>
  </si>
  <si>
    <t>481a</t>
  </si>
  <si>
    <t>505a</t>
  </si>
  <si>
    <t>518a</t>
  </si>
  <si>
    <t>518b</t>
  </si>
  <si>
    <t>518c</t>
  </si>
  <si>
    <t>522a</t>
  </si>
  <si>
    <t>522b</t>
  </si>
  <si>
    <t>522c</t>
  </si>
  <si>
    <t>522d</t>
  </si>
  <si>
    <t>531a</t>
  </si>
  <si>
    <t>533a</t>
  </si>
  <si>
    <t>533b</t>
  </si>
  <si>
    <t>533c</t>
  </si>
  <si>
    <t>550a</t>
  </si>
  <si>
    <t>557a</t>
  </si>
  <si>
    <t>557b</t>
  </si>
  <si>
    <t>559a</t>
  </si>
  <si>
    <t>565a</t>
  </si>
  <si>
    <t>606a</t>
  </si>
  <si>
    <t>606b</t>
  </si>
  <si>
    <t>618a</t>
  </si>
  <si>
    <t>618b</t>
  </si>
  <si>
    <t>618c</t>
  </si>
  <si>
    <t>652a</t>
  </si>
  <si>
    <t>652b</t>
  </si>
  <si>
    <t>654a</t>
  </si>
  <si>
    <t>654b</t>
  </si>
  <si>
    <t>864a</t>
  </si>
  <si>
    <t>865a</t>
  </si>
  <si>
    <t>900a</t>
  </si>
  <si>
    <t>927a</t>
  </si>
  <si>
    <t>927b</t>
  </si>
  <si>
    <t>927c</t>
  </si>
  <si>
    <t>927d</t>
  </si>
  <si>
    <t>928a</t>
  </si>
  <si>
    <t>937a</t>
  </si>
  <si>
    <t>953a</t>
  </si>
  <si>
    <t>CLOUD COMPUTING - IPUC ORDER 34707</t>
  </si>
  <si>
    <t>OTHER CURRENT TAX ADJUSTMENTS</t>
  </si>
  <si>
    <t>101b</t>
  </si>
  <si>
    <t>476b</t>
  </si>
  <si>
    <t>&lt;-- Replaced 861-892 from Idaho Report with Breakout from O&amp;MANNL_2017 Report, format to match AS Model lines</t>
  </si>
  <si>
    <t>&lt;-- END of Replaced 861-892 from Idaho Report</t>
  </si>
  <si>
    <t xml:space="preserve">  SEC Expenses</t>
  </si>
  <si>
    <t>253a</t>
  </si>
  <si>
    <t>Enter amount from JSS; this uses D60 to create jurisdictional split</t>
  </si>
  <si>
    <t>149a</t>
  </si>
  <si>
    <t>149b</t>
  </si>
  <si>
    <t>149c</t>
  </si>
  <si>
    <t>149d</t>
  </si>
  <si>
    <t>150a</t>
  </si>
  <si>
    <t>150b</t>
  </si>
  <si>
    <t>150c</t>
  </si>
  <si>
    <t>150d</t>
  </si>
  <si>
    <t>151a</t>
  </si>
  <si>
    <t>151b</t>
  </si>
  <si>
    <t>151c</t>
  </si>
  <si>
    <t>FOR THE TWELVE MONTHS ENDING DECEMBER 31, 2021</t>
  </si>
  <si>
    <t>OK-confirmed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</si>
</sst>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numFmt numFmtId="165" formatCode="0.0000"/>
    <numFmt numFmtId="166" formatCode="#,##0.0000_);\(#,##0.0000\)"/>
    <numFmt numFmtId="167" formatCode="0.0000_);\(0.0000\)"/>
    <numFmt numFmtId="168" formatCode="#,##0.000_);\(#,##0.000\)"/>
    <numFmt numFmtId="169" formatCode="0.000%"/>
  </numFmts>
  <fonts count="26" x14ac:knownFonts="1">
    <font>
      <sz val="8"/>
      <name val="Helv"/>
    </font>
    <font>
      <sz val="10"/>
      <name val="Helv"/>
    </font>
    <font>
      <sz val="6"/>
      <name val="Helv"/>
    </font>
    <font>
      <sz val="6"/>
      <color indexed="10"/>
      <name val="Arial"/>
      <family val="2"/>
    </font>
    <font>
      <sz val="6"/>
      <color indexed="10"/>
      <name val="Helv"/>
    </font>
    <font>
      <sz val="6"/>
      <color indexed="8"/>
      <name val="Helv"/>
    </font>
    <font>
      <sz val="6"/>
      <color indexed="12"/>
      <name val="Helv"/>
    </font>
    <font>
      <b/>
      <i/>
      <sz val="6"/>
      <name val="Helv"/>
    </font>
    <font>
      <sz val="5"/>
      <name val="Helv"/>
    </font>
    <font>
      <b/>
      <sz val="7"/>
      <name val="Helv"/>
    </font>
    <font>
      <sz val="8"/>
      <color indexed="10"/>
      <name val="Arial"/>
      <family val="2"/>
    </font>
    <font>
      <sz val="8"/>
      <color indexed="12"/>
      <name val="Arial"/>
      <family val="2"/>
    </font>
    <font>
      <sz val="6"/>
      <color indexed="39"/>
      <name val="Helv"/>
    </font>
    <font>
      <sz val="10"/>
      <color indexed="81"/>
      <name val="Tahoma"/>
      <family val="2"/>
    </font>
    <font>
      <b/>
      <sz val="10"/>
      <color indexed="81"/>
      <name val="Tahoma"/>
      <family val="2"/>
    </font>
    <font>
      <sz val="8"/>
      <color indexed="8"/>
      <name val="Arial Narrow"/>
      <family val="2"/>
    </font>
    <font>
      <b/>
      <sz val="6"/>
      <name val="Helv"/>
    </font>
    <font>
      <sz val="8"/>
      <name val="Arial"/>
      <family val="2"/>
    </font>
    <font>
      <u/>
      <sz val="6"/>
      <name val="Helv"/>
    </font>
    <font>
      <sz val="6"/>
      <name val="Arial"/>
      <family val="2"/>
    </font>
    <font>
      <sz val="10"/>
      <color indexed="8"/>
      <name val="MS Sans Serif"/>
      <family val="2"/>
    </font>
    <font>
      <sz val="9"/>
      <color indexed="81"/>
      <name val="Tahoma"/>
      <family val="2"/>
    </font>
    <font>
      <b/>
      <sz val="9"/>
      <color indexed="81"/>
      <name val="Tahoma"/>
      <family val="2"/>
    </font>
    <font>
      <b/>
      <sz val="6"/>
      <color indexed="12"/>
      <name val="Helv"/>
    </font>
    <font>
      <b/>
      <sz val="8"/>
      <name val="Arial"/>
      <family val="2"/>
    </font>
    <font>
      <b/>
      <sz val="7"/>
      <name val="Arial"/>
      <family val="2"/>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4" tint="0.7999816888943144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s>
  <cellStyleXfs count="3">
    <xf numFmtId="37" fontId="0" fillId="0" borderId="0">
      <protection locked="0"/>
    </xf>
    <xf numFmtId="0" fontId="20" fillId="0" borderId="0"/>
    <xf numFmtId="9" fontId="1" fillId="0" borderId="0" applyFont="0" applyFill="0" applyBorder="0" applyAlignment="0" applyProtection="0"/>
  </cellStyleXfs>
  <cellXfs count="109">
    <xf numFmtId="37" fontId="0" fillId="0" borderId="0" xfId="0">
      <protection locked="0"/>
    </xf>
    <xf numFmtId="37" fontId="2" fillId="0" borderId="0" xfId="0" applyFont="1">
      <protection locked="0"/>
    </xf>
    <xf numFmtId="37" fontId="2" fillId="0" borderId="0" xfId="0" applyFont="1" applyAlignment="1">
      <alignment horizontal="center"/>
      <protection locked="0"/>
    </xf>
    <xf numFmtId="37" fontId="2" fillId="0" borderId="0" xfId="0" applyFont="1" applyFill="1">
      <protection locked="0"/>
    </xf>
    <xf numFmtId="164" fontId="2" fillId="0" borderId="0" xfId="0" applyNumberFormat="1" applyFont="1" applyFill="1" applyAlignment="1">
      <alignment horizontal="left"/>
      <protection locked="0"/>
    </xf>
    <xf numFmtId="37" fontId="10" fillId="0" borderId="0" xfId="0" applyFont="1" applyFill="1">
      <protection locked="0"/>
    </xf>
    <xf numFmtId="37" fontId="7" fillId="0" borderId="0" xfId="0" applyFont="1" applyFill="1">
      <protection locked="0"/>
    </xf>
    <xf numFmtId="37" fontId="0" fillId="0" borderId="0" xfId="0" applyFill="1">
      <protection locked="0"/>
    </xf>
    <xf numFmtId="37" fontId="16" fillId="0" borderId="0" xfId="0" applyFont="1" applyFill="1">
      <protection locked="0"/>
    </xf>
    <xf numFmtId="37" fontId="5" fillId="0" borderId="0" xfId="0" applyFont="1" applyFill="1">
      <protection locked="0"/>
    </xf>
    <xf numFmtId="37" fontId="6" fillId="0" borderId="0" xfId="0" applyFont="1" applyFill="1">
      <protection locked="0"/>
    </xf>
    <xf numFmtId="37" fontId="2" fillId="0" borderId="0" xfId="0" applyFont="1" applyFill="1" applyAlignment="1">
      <alignment horizontal="left"/>
      <protection locked="0"/>
    </xf>
    <xf numFmtId="37" fontId="2" fillId="0" borderId="0" xfId="0" applyFont="1" applyFill="1" applyBorder="1">
      <protection locked="0"/>
    </xf>
    <xf numFmtId="37" fontId="2" fillId="0" borderId="0" xfId="0" quotePrefix="1" applyFont="1" applyFill="1">
      <protection locked="0"/>
    </xf>
    <xf numFmtId="166" fontId="2" fillId="0" borderId="0" xfId="0" applyNumberFormat="1" applyFont="1" applyFill="1">
      <protection locked="0"/>
    </xf>
    <xf numFmtId="37" fontId="4" fillId="0" borderId="0" xfId="0" applyFont="1" applyFill="1">
      <protection locked="0"/>
    </xf>
    <xf numFmtId="37" fontId="12" fillId="0" borderId="0" xfId="0" applyFont="1" applyFill="1">
      <protection locked="0"/>
    </xf>
    <xf numFmtId="37" fontId="17" fillId="0" borderId="0" xfId="0" applyFont="1">
      <protection locked="0"/>
    </xf>
    <xf numFmtId="37" fontId="6" fillId="0" borderId="0" xfId="0" applyFont="1" applyAlignment="1" applyProtection="1">
      <alignment horizontal="left"/>
      <protection locked="0"/>
    </xf>
    <xf numFmtId="9" fontId="2" fillId="0" borderId="0" xfId="2" applyFont="1" applyFill="1" applyProtection="1">
      <protection locked="0"/>
    </xf>
    <xf numFmtId="37" fontId="2" fillId="0" borderId="0" xfId="0" applyFont="1" applyFill="1" applyProtection="1">
      <protection locked="0"/>
    </xf>
    <xf numFmtId="9" fontId="2" fillId="0" borderId="0" xfId="2" applyNumberFormat="1" applyFont="1" applyFill="1" applyProtection="1">
      <protection locked="0"/>
    </xf>
    <xf numFmtId="9" fontId="6" fillId="0" borderId="0" xfId="2" applyFont="1" applyFill="1" applyProtection="1">
      <protection locked="0"/>
    </xf>
    <xf numFmtId="9" fontId="6" fillId="0" borderId="0" xfId="2" applyNumberFormat="1" applyFont="1" applyFill="1" applyProtection="1">
      <protection locked="0"/>
    </xf>
    <xf numFmtId="37" fontId="2" fillId="0" borderId="0" xfId="0" applyFont="1" applyFill="1" applyAlignment="1">
      <alignment horizontal="left" indent="1"/>
      <protection locked="0"/>
    </xf>
    <xf numFmtId="164" fontId="8" fillId="0" borderId="0" xfId="0" applyNumberFormat="1" applyFont="1" applyFill="1">
      <protection locked="0"/>
    </xf>
    <xf numFmtId="37" fontId="0" fillId="0" borderId="0" xfId="0" applyAlignment="1">
      <alignment horizontal="center"/>
      <protection locked="0"/>
    </xf>
    <xf numFmtId="37" fontId="16" fillId="0" borderId="0" xfId="0" applyNumberFormat="1" applyFont="1" applyAlignment="1" applyProtection="1">
      <alignment horizontal="center"/>
    </xf>
    <xf numFmtId="37" fontId="18" fillId="0" borderId="0" xfId="0" applyFont="1" applyFill="1">
      <protection locked="0"/>
    </xf>
    <xf numFmtId="37" fontId="18" fillId="0" borderId="0" xfId="0" applyFont="1" applyFill="1" applyAlignment="1">
      <alignment horizontal="left"/>
      <protection locked="0"/>
    </xf>
    <xf numFmtId="37" fontId="16" fillId="0" borderId="0" xfId="0" applyFont="1" applyFill="1" applyBorder="1" applyAlignment="1">
      <alignment horizontal="center"/>
      <protection locked="0"/>
    </xf>
    <xf numFmtId="169" fontId="2" fillId="0" borderId="0" xfId="2" applyNumberFormat="1" applyFont="1" applyFill="1" applyProtection="1">
      <protection locked="0"/>
    </xf>
    <xf numFmtId="37" fontId="6" fillId="0" borderId="0" xfId="0" applyFont="1" applyFill="1" applyAlignment="1">
      <alignment horizontal="left" indent="1"/>
      <protection locked="0"/>
    </xf>
    <xf numFmtId="37" fontId="2" fillId="0" borderId="0" xfId="0" applyFont="1" applyFill="1" applyBorder="1" applyAlignment="1">
      <alignment horizontal="left" indent="1"/>
      <protection locked="0"/>
    </xf>
    <xf numFmtId="37" fontId="2" fillId="0" borderId="0" xfId="0" applyNumberFormat="1" applyFont="1" applyFill="1">
      <protection locked="0"/>
    </xf>
    <xf numFmtId="37" fontId="2" fillId="0" borderId="0" xfId="0" applyFont="1" applyFill="1" applyAlignment="1">
      <alignment horizontal="center"/>
      <protection locked="0"/>
    </xf>
    <xf numFmtId="37" fontId="15" fillId="0" borderId="0" xfId="0" applyFont="1" applyFill="1" applyAlignment="1">
      <alignment vertical="top"/>
      <protection locked="0"/>
    </xf>
    <xf numFmtId="37" fontId="0" fillId="0" borderId="0" xfId="0" applyFill="1" applyAlignment="1">
      <alignment horizontal="center"/>
      <protection locked="0"/>
    </xf>
    <xf numFmtId="37" fontId="2" fillId="0" borderId="1" xfId="0" applyFont="1" applyFill="1" applyBorder="1" applyAlignment="1">
      <alignment horizontal="center"/>
      <protection locked="0"/>
    </xf>
    <xf numFmtId="37" fontId="2" fillId="0" borderId="0" xfId="0" applyNumberFormat="1" applyFont="1" applyFill="1" applyProtection="1">
      <protection locked="0"/>
    </xf>
    <xf numFmtId="37" fontId="2" fillId="0" borderId="0" xfId="0" applyFont="1" applyFill="1" applyProtection="1"/>
    <xf numFmtId="37" fontId="2" fillId="0" borderId="0" xfId="0" applyFont="1" applyAlignment="1">
      <alignment horizontal="center" wrapText="1"/>
      <protection locked="0"/>
    </xf>
    <xf numFmtId="37" fontId="2" fillId="0" borderId="0" xfId="0" applyFont="1" applyAlignment="1" applyProtection="1">
      <alignment horizontal="center"/>
    </xf>
    <xf numFmtId="37" fontId="2" fillId="0" borderId="0" xfId="0" applyFont="1" applyFill="1" applyAlignment="1" applyProtection="1">
      <alignment horizontal="center"/>
    </xf>
    <xf numFmtId="164" fontId="2" fillId="0" borderId="2" xfId="0" applyNumberFormat="1" applyFont="1" applyFill="1" applyBorder="1" applyAlignment="1">
      <alignment horizontal="left"/>
      <protection locked="0"/>
    </xf>
    <xf numFmtId="164" fontId="2" fillId="0" borderId="2" xfId="0" applyNumberFormat="1" applyFont="1" applyFill="1" applyBorder="1" applyAlignment="1" applyProtection="1">
      <alignment horizontal="left"/>
    </xf>
    <xf numFmtId="164" fontId="2" fillId="0" borderId="0" xfId="0" applyNumberFormat="1" applyFont="1" applyFill="1" applyBorder="1" applyAlignment="1">
      <alignment horizontal="left"/>
      <protection locked="0"/>
    </xf>
    <xf numFmtId="37" fontId="19" fillId="0" borderId="0" xfId="0" applyFont="1" applyAlignment="1">
      <alignment horizontal="left"/>
      <protection locked="0"/>
    </xf>
    <xf numFmtId="37" fontId="19" fillId="0" borderId="0" xfId="0" applyFont="1" applyAlignment="1">
      <alignment horizontal="center"/>
      <protection locked="0"/>
    </xf>
    <xf numFmtId="37" fontId="2" fillId="0" borderId="0" xfId="0" applyFont="1" applyFill="1" applyBorder="1" applyAlignment="1">
      <alignment horizontal="center"/>
      <protection locked="0"/>
    </xf>
    <xf numFmtId="37" fontId="2" fillId="0" borderId="0" xfId="0" applyFont="1" applyFill="1" applyBorder="1" applyAlignment="1">
      <alignment horizontal="center" wrapText="1"/>
      <protection locked="0"/>
    </xf>
    <xf numFmtId="37" fontId="2" fillId="0" borderId="2" xfId="0" applyFont="1" applyFill="1" applyBorder="1" applyAlignment="1">
      <alignment horizontal="center"/>
      <protection locked="0"/>
    </xf>
    <xf numFmtId="37" fontId="17" fillId="0" borderId="0" xfId="0" applyFont="1" applyAlignment="1">
      <alignment horizontal="right"/>
      <protection locked="0"/>
    </xf>
    <xf numFmtId="37" fontId="2" fillId="0" borderId="0" xfId="0" applyFont="1" applyFill="1" applyAlignment="1">
      <alignment horizontal="right"/>
      <protection locked="0"/>
    </xf>
    <xf numFmtId="37" fontId="9" fillId="0" borderId="0" xfId="0" applyFont="1" applyFill="1" applyAlignment="1">
      <alignment horizontal="center"/>
      <protection locked="0"/>
    </xf>
    <xf numFmtId="18" fontId="2" fillId="0" borderId="0" xfId="0" applyNumberFormat="1" applyFont="1" applyFill="1">
      <protection locked="0"/>
    </xf>
    <xf numFmtId="14" fontId="2" fillId="0" borderId="0" xfId="0" applyNumberFormat="1" applyFont="1" applyFill="1">
      <protection locked="0"/>
    </xf>
    <xf numFmtId="169" fontId="0" fillId="0" borderId="0" xfId="2" applyNumberFormat="1" applyFont="1" applyFill="1" applyProtection="1">
      <protection locked="0"/>
    </xf>
    <xf numFmtId="164" fontId="2" fillId="0" borderId="0" xfId="0" applyNumberFormat="1" applyFont="1" applyFill="1" applyAlignment="1">
      <alignment horizontal="center"/>
      <protection locked="0"/>
    </xf>
    <xf numFmtId="37" fontId="2" fillId="0" borderId="0" xfId="0" applyFont="1" applyFill="1" applyAlignment="1">
      <protection locked="0"/>
    </xf>
    <xf numFmtId="0" fontId="4" fillId="0" borderId="0" xfId="0" quotePrefix="1" applyNumberFormat="1" applyFont="1" applyFill="1" applyAlignment="1">
      <alignment horizontal="left"/>
      <protection locked="0"/>
    </xf>
    <xf numFmtId="37" fontId="11" fillId="0" borderId="0" xfId="0" applyFont="1" applyFill="1">
      <protection locked="0"/>
    </xf>
    <xf numFmtId="37" fontId="3" fillId="0" borderId="0" xfId="0" applyFont="1" applyFill="1">
      <protection locked="0"/>
    </xf>
    <xf numFmtId="165" fontId="2" fillId="0" borderId="0" xfId="0" applyNumberFormat="1" applyFont="1" applyFill="1">
      <protection locked="0"/>
    </xf>
    <xf numFmtId="167" fontId="4" fillId="0" borderId="0" xfId="0" applyNumberFormat="1" applyFont="1" applyFill="1">
      <protection locked="0"/>
    </xf>
    <xf numFmtId="37" fontId="2" fillId="0" borderId="3" xfId="0" applyFont="1" applyFill="1" applyBorder="1">
      <protection locked="0"/>
    </xf>
    <xf numFmtId="164" fontId="2" fillId="0" borderId="3" xfId="0" applyNumberFormat="1" applyFont="1" applyFill="1" applyBorder="1" applyAlignment="1">
      <alignment horizontal="left"/>
      <protection locked="0"/>
    </xf>
    <xf numFmtId="9" fontId="2" fillId="0" borderId="3" xfId="2" applyFont="1" applyFill="1" applyBorder="1" applyProtection="1">
      <protection locked="0"/>
    </xf>
    <xf numFmtId="37" fontId="6" fillId="0" borderId="3" xfId="0" applyFont="1" applyFill="1" applyBorder="1">
      <protection locked="0"/>
    </xf>
    <xf numFmtId="9" fontId="6" fillId="0" borderId="3" xfId="2" applyFont="1" applyFill="1" applyBorder="1" applyProtection="1">
      <protection locked="0"/>
    </xf>
    <xf numFmtId="164" fontId="2" fillId="0" borderId="4" xfId="0" applyNumberFormat="1" applyFont="1" applyFill="1" applyBorder="1" applyAlignment="1">
      <alignment horizontal="left"/>
      <protection locked="0"/>
    </xf>
    <xf numFmtId="164" fontId="2" fillId="0" borderId="5" xfId="0" applyNumberFormat="1" applyFont="1" applyFill="1" applyBorder="1" applyAlignment="1">
      <alignment horizontal="left"/>
      <protection locked="0"/>
    </xf>
    <xf numFmtId="164" fontId="2" fillId="0" borderId="6" xfId="0" applyNumberFormat="1" applyFont="1" applyFill="1" applyBorder="1" applyAlignment="1">
      <alignment horizontal="left"/>
      <protection locked="0"/>
    </xf>
    <xf numFmtId="37" fontId="10" fillId="0" borderId="7" xfId="0" applyFont="1" applyFill="1" applyBorder="1">
      <protection locked="0"/>
    </xf>
    <xf numFmtId="168" fontId="0" fillId="0" borderId="0" xfId="0" applyNumberFormat="1">
      <protection locked="0"/>
    </xf>
    <xf numFmtId="37" fontId="0" fillId="2" borderId="0" xfId="0" applyFill="1" applyAlignment="1">
      <alignment horizontal="center"/>
      <protection locked="0"/>
    </xf>
    <xf numFmtId="37" fontId="17" fillId="0" borderId="0" xfId="0" applyFont="1" applyFill="1" applyAlignment="1">
      <alignment horizontal="right"/>
      <protection locked="0"/>
    </xf>
    <xf numFmtId="37" fontId="17" fillId="0" borderId="0" xfId="0" applyFont="1" applyFill="1">
      <protection locked="0"/>
    </xf>
    <xf numFmtId="37" fontId="2" fillId="0" borderId="0" xfId="0" applyFont="1" applyFill="1" applyBorder="1" applyAlignment="1">
      <alignment horizontal="right"/>
      <protection locked="0"/>
    </xf>
    <xf numFmtId="9" fontId="2" fillId="0" borderId="0" xfId="2" applyFont="1" applyFill="1" applyBorder="1" applyProtection="1">
      <protection locked="0"/>
    </xf>
    <xf numFmtId="37" fontId="17" fillId="3" borderId="0" xfId="0" applyFont="1" applyFill="1" applyAlignment="1">
      <alignment horizontal="right"/>
      <protection locked="0"/>
    </xf>
    <xf numFmtId="37" fontId="0" fillId="3" borderId="0" xfId="0" applyFill="1">
      <protection locked="0"/>
    </xf>
    <xf numFmtId="37" fontId="2" fillId="0" borderId="0" xfId="0" applyFont="1" applyFill="1" applyAlignment="1">
      <alignment horizontal="center"/>
      <protection locked="0"/>
    </xf>
    <xf numFmtId="37" fontId="2" fillId="0" borderId="0" xfId="0" applyFont="1" applyFill="1" applyAlignment="1">
      <alignment horizontal="center"/>
      <protection locked="0"/>
    </xf>
    <xf numFmtId="169" fontId="23" fillId="2" borderId="8" xfId="2" applyNumberFormat="1" applyFont="1" applyFill="1" applyBorder="1" applyProtection="1">
      <protection locked="0"/>
    </xf>
    <xf numFmtId="37" fontId="24" fillId="0" borderId="8" xfId="0" applyFont="1" applyBorder="1">
      <protection locked="0"/>
    </xf>
    <xf numFmtId="37" fontId="17" fillId="0" borderId="9" xfId="0" applyFont="1" applyBorder="1">
      <protection locked="0"/>
    </xf>
    <xf numFmtId="37" fontId="17" fillId="0" borderId="10" xfId="0" applyFont="1" applyBorder="1">
      <protection locked="0"/>
    </xf>
    <xf numFmtId="37" fontId="24" fillId="0" borderId="11" xfId="0" applyFont="1" applyBorder="1">
      <protection locked="0"/>
    </xf>
    <xf numFmtId="37" fontId="17" fillId="0" borderId="12" xfId="0" applyFont="1" applyBorder="1">
      <protection locked="0"/>
    </xf>
    <xf numFmtId="37" fontId="17" fillId="0" borderId="13" xfId="0" applyFont="1" applyBorder="1">
      <protection locked="0"/>
    </xf>
    <xf numFmtId="37" fontId="24" fillId="0" borderId="0" xfId="0" applyFont="1" applyBorder="1">
      <protection locked="0"/>
    </xf>
    <xf numFmtId="37" fontId="17" fillId="0" borderId="0" xfId="0" applyFont="1" applyBorder="1">
      <protection locked="0"/>
    </xf>
    <xf numFmtId="37" fontId="2" fillId="0" borderId="0" xfId="0" applyFont="1" applyFill="1" applyAlignment="1">
      <alignment horizontal="center"/>
      <protection locked="0"/>
    </xf>
    <xf numFmtId="37" fontId="2" fillId="0" borderId="0" xfId="0" applyFont="1" applyFill="1" applyAlignment="1">
      <alignment horizontal="center"/>
      <protection locked="0"/>
    </xf>
    <xf numFmtId="37" fontId="25" fillId="0" borderId="15" xfId="0" applyFont="1" applyBorder="1">
      <protection locked="0"/>
    </xf>
    <xf numFmtId="37" fontId="0" fillId="0" borderId="3" xfId="0" applyBorder="1">
      <protection locked="0"/>
    </xf>
    <xf numFmtId="37" fontId="0" fillId="0" borderId="6" xfId="0" applyBorder="1">
      <protection locked="0"/>
    </xf>
    <xf numFmtId="37" fontId="24" fillId="0" borderId="14" xfId="0" applyFont="1" applyBorder="1">
      <protection locked="0"/>
    </xf>
    <xf numFmtId="37" fontId="24" fillId="0" borderId="9" xfId="0" applyFont="1" applyBorder="1">
      <protection locked="0"/>
    </xf>
    <xf numFmtId="37" fontId="24" fillId="0" borderId="10" xfId="0" applyFont="1" applyBorder="1">
      <protection locked="0"/>
    </xf>
    <xf numFmtId="37" fontId="25" fillId="0" borderId="0" xfId="0" applyFont="1" applyBorder="1">
      <protection locked="0"/>
    </xf>
    <xf numFmtId="37" fontId="0" fillId="0" borderId="0" xfId="0" applyBorder="1">
      <protection locked="0"/>
    </xf>
    <xf numFmtId="37" fontId="0" fillId="0" borderId="1" xfId="0" applyBorder="1">
      <protection locked="0"/>
    </xf>
    <xf numFmtId="37" fontId="2" fillId="0" borderId="0" xfId="0" applyFont="1" applyFill="1" applyAlignment="1">
      <alignment horizontal="center"/>
      <protection locked="0"/>
    </xf>
    <xf numFmtId="37" fontId="6" fillId="4" borderId="0" xfId="0" applyFont="1" applyFill="1">
      <protection locked="0"/>
    </xf>
    <xf numFmtId="37" fontId="12" fillId="4" borderId="0" xfId="0" applyFont="1" applyFill="1">
      <protection locked="0"/>
    </xf>
    <xf numFmtId="37" fontId="2" fillId="0" borderId="0" xfId="0" applyFont="1" applyFill="1" applyAlignment="1">
      <alignment horizontal="center"/>
      <protection locked="0"/>
    </xf>
    <xf numFmtId="37" fontId="16" fillId="0" borderId="3" xfId="0" applyFont="1" applyFill="1" applyBorder="1" applyAlignment="1">
      <alignment horizontal="center"/>
      <protection locked="0"/>
    </xf>
  </cellXfs>
  <cellStyles count="3">
    <cellStyle name="Normal" xfId="0" builtinId="0"/>
    <cellStyle name="Normal 2" xfId="1" xr:uid="{00000000-0005-0000-0000-000001000000}"/>
    <cellStyle name="Percent" xfId="2"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B989"/>
  <sheetViews>
    <sheetView showZeros="0" tabSelected="1" zoomScale="130" zoomScaleNormal="130" zoomScaleSheetLayoutView="55" workbookViewId="0">
      <pane xSplit="5" ySplit="10" topLeftCell="F11" activePane="bottomRight" state="frozen"/>
      <selection pane="topRight" activeCell="F1" sqref="F1"/>
      <selection pane="bottomLeft" activeCell="A11" sqref="A11"/>
      <selection pane="bottomRight"/>
    </sheetView>
  </sheetViews>
  <sheetFormatPr defaultColWidth="11.83203125" defaultRowHeight="9.75" customHeight="1" x14ac:dyDescent="0.15"/>
  <cols>
    <col min="1" max="1" width="4.83203125" style="25" customWidth="1"/>
    <col min="2" max="2" width="9.1640625" style="3" customWidth="1"/>
    <col min="3" max="3" width="31.33203125" style="3" customWidth="1"/>
    <col min="4" max="4" width="1.83203125" style="3" customWidth="1"/>
    <col min="5" max="5" width="9.1640625" style="4" customWidth="1"/>
    <col min="6" max="6" width="11.83203125" style="3" customWidth="1"/>
    <col min="7" max="7" width="11.6640625" style="3" customWidth="1"/>
    <col min="8" max="8" width="9.83203125" style="3" customWidth="1"/>
    <col min="9" max="9" width="8.1640625" style="3" customWidth="1"/>
    <col min="10" max="10" width="11.6640625" style="3" customWidth="1"/>
    <col min="11" max="11" width="12.33203125" style="3" customWidth="1"/>
    <col min="12" max="12" width="13.6640625" style="3" customWidth="1"/>
    <col min="13" max="13" width="9.83203125" style="3" customWidth="1"/>
    <col min="14" max="14" width="11.6640625" style="3" customWidth="1"/>
    <col min="15" max="32" width="9.83203125" style="3" customWidth="1"/>
    <col min="33" max="33" width="10.6640625" style="3" customWidth="1"/>
    <col min="34" max="34" width="9" style="3" hidden="1" customWidth="1"/>
    <col min="35" max="47" width="9.83203125" style="3" customWidth="1"/>
    <col min="48" max="48" width="10.6640625" style="3" bestFit="1" customWidth="1"/>
    <col min="49" max="49" width="9.33203125" style="3" customWidth="1"/>
    <col min="50" max="50" width="7.5" style="35" customWidth="1"/>
    <col min="51" max="51" width="11.83203125" style="53" customWidth="1"/>
    <col min="52" max="52" width="13.6640625" style="15" customWidth="1"/>
    <col min="53" max="54" width="13.6640625" style="7" customWidth="1"/>
    <col min="55" max="16384" width="11.83203125" style="3"/>
  </cols>
  <sheetData>
    <row r="1" spans="1:53" ht="9.75" customHeight="1" x14ac:dyDescent="0.15">
      <c r="A1" s="25">
        <v>1</v>
      </c>
      <c r="C1" s="7"/>
      <c r="G1" s="7"/>
      <c r="J1" s="54" t="s">
        <v>42</v>
      </c>
      <c r="M1" s="7"/>
      <c r="R1" s="55"/>
      <c r="T1" s="54" t="str">
        <f>J1</f>
        <v>IDAHO POWER COMPANY</v>
      </c>
      <c r="W1" s="7"/>
      <c r="AC1" s="54" t="str">
        <f>J1</f>
        <v>IDAHO POWER COMPANY</v>
      </c>
      <c r="AF1" s="7"/>
      <c r="AG1" s="55"/>
      <c r="AH1" s="7"/>
      <c r="AK1" s="54" t="str">
        <f>J1</f>
        <v>IDAHO POWER COMPANY</v>
      </c>
      <c r="AS1" s="54" t="str">
        <f>J1</f>
        <v>IDAHO POWER COMPANY</v>
      </c>
      <c r="AV1" s="55"/>
      <c r="AW1" s="3" t="s">
        <v>43</v>
      </c>
    </row>
    <row r="2" spans="1:53" ht="9.75" customHeight="1" x14ac:dyDescent="0.15">
      <c r="A2" s="25">
        <f>A1+1</f>
        <v>2</v>
      </c>
      <c r="C2" s="7"/>
      <c r="G2" s="7"/>
      <c r="J2" s="54" t="s">
        <v>44</v>
      </c>
      <c r="M2" s="7"/>
      <c r="S2" s="56"/>
      <c r="T2" s="54" t="str">
        <f>J2</f>
        <v>BEFORE THE IDAHO PUBLIC UTILITIES COMMISSION</v>
      </c>
      <c r="W2" s="7"/>
      <c r="AC2" s="54" t="str">
        <f>J2</f>
        <v>BEFORE THE IDAHO PUBLIC UTILITIES COMMISSION</v>
      </c>
      <c r="AF2" s="7"/>
      <c r="AH2" s="56"/>
      <c r="AK2" s="54" t="str">
        <f>J2</f>
        <v>BEFORE THE IDAHO PUBLIC UTILITIES COMMISSION</v>
      </c>
      <c r="AS2" s="54" t="str">
        <f>J2</f>
        <v>BEFORE THE IDAHO PUBLIC UTILITIES COMMISSION</v>
      </c>
      <c r="AW2" s="56">
        <f ca="1">NOW()</f>
        <v>44741.665315162034</v>
      </c>
    </row>
    <row r="3" spans="1:53" ht="9.75" customHeight="1" x14ac:dyDescent="0.15">
      <c r="A3" s="25">
        <f t="shared" ref="A3:A66" si="0">A2+1</f>
        <v>3</v>
      </c>
      <c r="C3" s="57"/>
      <c r="G3" s="7"/>
      <c r="J3" s="54" t="s">
        <v>45</v>
      </c>
      <c r="M3" s="7"/>
      <c r="S3" s="3" t="s">
        <v>46</v>
      </c>
      <c r="T3" s="54" t="str">
        <f>J3</f>
        <v>CLASS COST OF SERVICE STUDY</v>
      </c>
      <c r="W3" s="7"/>
      <c r="AC3" s="54" t="str">
        <f>J3</f>
        <v>CLASS COST OF SERVICE STUDY</v>
      </c>
      <c r="AF3" s="7"/>
      <c r="AK3" s="54" t="str">
        <f>J3</f>
        <v>CLASS COST OF SERVICE STUDY</v>
      </c>
      <c r="AS3" s="54" t="str">
        <f>J3</f>
        <v>CLASS COST OF SERVICE STUDY</v>
      </c>
    </row>
    <row r="4" spans="1:53" ht="9.75" customHeight="1" x14ac:dyDescent="0.15">
      <c r="A4" s="25">
        <f t="shared" si="0"/>
        <v>4</v>
      </c>
      <c r="C4" s="7"/>
      <c r="G4" s="7"/>
      <c r="J4" s="54" t="s">
        <v>1389</v>
      </c>
      <c r="M4" s="7"/>
      <c r="T4" s="54" t="str">
        <f>J4</f>
        <v>FOR THE TWELVE MONTHS ENDING DECEMBER 31, 2021</v>
      </c>
      <c r="W4" s="7"/>
      <c r="AC4" s="54" t="str">
        <f>J4</f>
        <v>FOR THE TWELVE MONTHS ENDING DECEMBER 31, 2021</v>
      </c>
      <c r="AF4" s="7"/>
      <c r="AK4" s="54" t="str">
        <f>J4</f>
        <v>FOR THE TWELVE MONTHS ENDING DECEMBER 31, 2021</v>
      </c>
      <c r="AS4" s="54" t="str">
        <f>J4</f>
        <v>FOR THE TWELVE MONTHS ENDING DECEMBER 31, 2021</v>
      </c>
    </row>
    <row r="5" spans="1:53" ht="9.75" customHeight="1" x14ac:dyDescent="0.15">
      <c r="A5" s="25">
        <f t="shared" si="0"/>
        <v>5</v>
      </c>
      <c r="J5" s="54" t="s">
        <v>47</v>
      </c>
      <c r="T5" s="54" t="str">
        <f>J5</f>
        <v>FUNCTIONALIZATION AND CLASSIFICATION OF COSTS</v>
      </c>
      <c r="AC5" s="54" t="str">
        <f>J5</f>
        <v>FUNCTIONALIZATION AND CLASSIFICATION OF COSTS</v>
      </c>
      <c r="AK5" s="54" t="str">
        <f>J5</f>
        <v>FUNCTIONALIZATION AND CLASSIFICATION OF COSTS</v>
      </c>
      <c r="AS5" s="54" t="str">
        <f>J5</f>
        <v>FUNCTIONALIZATION AND CLASSIFICATION OF COSTS</v>
      </c>
    </row>
    <row r="6" spans="1:53" ht="9.75" customHeight="1" x14ac:dyDescent="0.15">
      <c r="A6" s="25">
        <f t="shared" si="0"/>
        <v>6</v>
      </c>
      <c r="C6" s="3" t="s">
        <v>46</v>
      </c>
      <c r="D6" s="3" t="s">
        <v>46</v>
      </c>
      <c r="E6" s="58" t="s">
        <v>65</v>
      </c>
      <c r="F6" s="35" t="s">
        <v>66</v>
      </c>
      <c r="G6" s="35" t="s">
        <v>67</v>
      </c>
      <c r="H6" s="35" t="s">
        <v>984</v>
      </c>
      <c r="I6" s="35" t="s">
        <v>985</v>
      </c>
      <c r="J6" s="35" t="s">
        <v>68</v>
      </c>
      <c r="K6" s="35">
        <v>1</v>
      </c>
      <c r="L6" s="35">
        <v>2</v>
      </c>
      <c r="M6" s="35" t="s">
        <v>69</v>
      </c>
      <c r="N6" s="35" t="s">
        <v>70</v>
      </c>
      <c r="O6" s="35" t="s">
        <v>71</v>
      </c>
      <c r="P6" s="35" t="s">
        <v>72</v>
      </c>
      <c r="Q6" s="35" t="s">
        <v>73</v>
      </c>
      <c r="R6" s="35" t="s">
        <v>74</v>
      </c>
      <c r="S6" s="35" t="s">
        <v>76</v>
      </c>
      <c r="T6" s="35" t="s">
        <v>77</v>
      </c>
      <c r="U6" s="35" t="s">
        <v>78</v>
      </c>
      <c r="V6" s="35" t="s">
        <v>79</v>
      </c>
      <c r="W6" s="35" t="s">
        <v>80</v>
      </c>
      <c r="X6" s="35" t="s">
        <v>81</v>
      </c>
      <c r="Y6" s="35" t="s">
        <v>82</v>
      </c>
      <c r="Z6" s="35" t="s">
        <v>83</v>
      </c>
      <c r="AA6" s="35" t="s">
        <v>75</v>
      </c>
      <c r="AB6" s="35" t="s">
        <v>84</v>
      </c>
      <c r="AC6" s="35" t="s">
        <v>85</v>
      </c>
      <c r="AD6" s="35" t="s">
        <v>86</v>
      </c>
      <c r="AE6" s="35" t="s">
        <v>87</v>
      </c>
      <c r="AF6" s="35" t="s">
        <v>88</v>
      </c>
      <c r="AG6" s="35" t="s">
        <v>90</v>
      </c>
      <c r="AH6" s="35">
        <v>5</v>
      </c>
      <c r="AI6" s="35" t="s">
        <v>91</v>
      </c>
      <c r="AJ6" s="35" t="s">
        <v>92</v>
      </c>
      <c r="AK6" s="35" t="s">
        <v>93</v>
      </c>
      <c r="AL6" s="35" t="s">
        <v>94</v>
      </c>
      <c r="AM6" s="35" t="s">
        <v>95</v>
      </c>
      <c r="AN6" s="35" t="s">
        <v>96</v>
      </c>
      <c r="AO6" s="35" t="s">
        <v>97</v>
      </c>
      <c r="AP6" s="35" t="s">
        <v>98</v>
      </c>
      <c r="AQ6" s="35" t="s">
        <v>99</v>
      </c>
      <c r="AR6" s="35" t="s">
        <v>100</v>
      </c>
      <c r="AS6" s="35" t="s">
        <v>101</v>
      </c>
      <c r="AT6" s="35" t="s">
        <v>89</v>
      </c>
      <c r="AU6" s="35" t="s">
        <v>102</v>
      </c>
      <c r="AV6" s="35" t="s">
        <v>708</v>
      </c>
      <c r="AW6" s="3" t="s">
        <v>103</v>
      </c>
      <c r="AZ6" s="7"/>
    </row>
    <row r="7" spans="1:53" ht="9.75" customHeight="1" x14ac:dyDescent="0.15">
      <c r="A7" s="25">
        <f t="shared" si="0"/>
        <v>7</v>
      </c>
      <c r="B7" s="3" t="s">
        <v>46</v>
      </c>
      <c r="C7" s="3" t="s">
        <v>46</v>
      </c>
      <c r="D7" s="3" t="s">
        <v>46</v>
      </c>
      <c r="E7" s="4" t="s">
        <v>46</v>
      </c>
      <c r="F7" s="35" t="s">
        <v>117</v>
      </c>
      <c r="G7" s="107" t="str">
        <f>"* * PRODUCTION FUNCTION * *"</f>
        <v>* * PRODUCTION FUNCTION * *</v>
      </c>
      <c r="H7" s="107"/>
      <c r="I7" s="107"/>
      <c r="J7" s="107"/>
      <c r="K7" s="59" t="s">
        <v>118</v>
      </c>
      <c r="L7" s="59"/>
      <c r="M7" s="107" t="str">
        <f>"- - - - - - - - TRANSMISSION FUNCTION - - - - - - - - "</f>
        <v xml:space="preserve">- - - - - - - - TRANSMISSION FUNCTION - - - - - - - - </v>
      </c>
      <c r="N7" s="107"/>
      <c r="O7" s="107"/>
      <c r="P7" s="107"/>
      <c r="Q7" s="107" t="s">
        <v>1166</v>
      </c>
      <c r="R7" s="107"/>
      <c r="S7" s="107"/>
      <c r="T7" s="107"/>
      <c r="U7" s="107"/>
      <c r="V7" s="107"/>
      <c r="W7" s="107"/>
      <c r="X7" s="107"/>
      <c r="Y7" s="107"/>
      <c r="Z7" s="107"/>
      <c r="AA7" s="107" t="s">
        <v>1167</v>
      </c>
      <c r="AB7" s="107"/>
      <c r="AC7" s="107"/>
      <c r="AD7" s="107"/>
      <c r="AE7" s="107"/>
      <c r="AF7" s="107"/>
      <c r="AG7" s="107"/>
      <c r="AH7" s="3" t="s">
        <v>119</v>
      </c>
      <c r="AI7" s="107" t="str">
        <f>"  -   -   -   -   CUSTOMER ACCOUNTING FUNCTION    -   -   -   - "</f>
        <v xml:space="preserve">  -   -   -   -   CUSTOMER ACCOUNTING FUNCTION    -   -   -   - </v>
      </c>
      <c r="AJ7" s="107"/>
      <c r="AK7" s="107"/>
      <c r="AL7" s="107"/>
      <c r="AM7" s="107" t="s">
        <v>120</v>
      </c>
      <c r="AN7" s="107"/>
      <c r="AO7" s="107"/>
      <c r="AP7" s="107"/>
      <c r="AQ7" s="107" t="str">
        <f>"-    -    -    -    -    -    -    -    -    -    MISCELLANEOUS    -    -    -    -    -    -    -    -    -    -"</f>
        <v>-    -    -    -    -    -    -    -    -    -    MISCELLANEOUS    -    -    -    -    -    -    -    -    -    -</v>
      </c>
      <c r="AR7" s="107"/>
      <c r="AS7" s="107"/>
      <c r="AT7" s="107"/>
      <c r="AU7" s="107"/>
      <c r="AV7" s="35" t="s">
        <v>121</v>
      </c>
      <c r="AW7" s="3" t="s">
        <v>46</v>
      </c>
      <c r="AZ7" s="7"/>
    </row>
    <row r="8" spans="1:53" ht="9.75" customHeight="1" x14ac:dyDescent="0.15">
      <c r="A8" s="25">
        <f t="shared" si="0"/>
        <v>8</v>
      </c>
      <c r="D8" s="3" t="s">
        <v>123</v>
      </c>
      <c r="E8" s="58"/>
      <c r="F8" s="3" t="s">
        <v>46</v>
      </c>
      <c r="G8" s="35" t="s">
        <v>124</v>
      </c>
      <c r="H8" s="35" t="s">
        <v>46</v>
      </c>
      <c r="I8" s="35" t="s">
        <v>46</v>
      </c>
      <c r="J8" s="35" t="s">
        <v>125</v>
      </c>
      <c r="K8" s="35" t="s">
        <v>46</v>
      </c>
      <c r="L8" s="35" t="s">
        <v>46</v>
      </c>
      <c r="M8" s="35" t="s">
        <v>124</v>
      </c>
      <c r="N8" s="35" t="s">
        <v>124</v>
      </c>
      <c r="O8" s="35" t="s">
        <v>124</v>
      </c>
      <c r="P8" s="35" t="s">
        <v>124</v>
      </c>
      <c r="Q8" s="35" t="s">
        <v>126</v>
      </c>
      <c r="R8" s="35" t="s">
        <v>126</v>
      </c>
      <c r="S8" s="35" t="s">
        <v>126</v>
      </c>
      <c r="T8" s="35" t="s">
        <v>127</v>
      </c>
      <c r="U8" s="35" t="s">
        <v>127</v>
      </c>
      <c r="V8" s="35" t="s">
        <v>128</v>
      </c>
      <c r="W8" s="35" t="s">
        <v>129</v>
      </c>
      <c r="X8" s="35" t="s">
        <v>129</v>
      </c>
      <c r="Y8" s="35" t="s">
        <v>129</v>
      </c>
      <c r="Z8" s="35" t="s">
        <v>129</v>
      </c>
      <c r="AA8" s="35" t="s">
        <v>129</v>
      </c>
      <c r="AB8" s="35" t="s">
        <v>128</v>
      </c>
      <c r="AC8" s="35" t="s">
        <v>128</v>
      </c>
      <c r="AD8" s="35" t="s">
        <v>130</v>
      </c>
      <c r="AE8" s="35" t="s">
        <v>131</v>
      </c>
      <c r="AF8" s="35" t="s">
        <v>132</v>
      </c>
      <c r="AG8" s="35" t="s">
        <v>133</v>
      </c>
      <c r="AH8" s="3" t="s">
        <v>119</v>
      </c>
      <c r="AI8" s="35" t="s">
        <v>134</v>
      </c>
      <c r="AJ8" s="35" t="s">
        <v>135</v>
      </c>
      <c r="AK8" s="35" t="s">
        <v>136</v>
      </c>
      <c r="AL8" s="35" t="s">
        <v>46</v>
      </c>
      <c r="AM8" s="35" t="s">
        <v>135</v>
      </c>
      <c r="AN8" s="35"/>
      <c r="AO8" s="35" t="s">
        <v>46</v>
      </c>
      <c r="AP8" s="35" t="s">
        <v>46</v>
      </c>
      <c r="AQ8" s="35" t="s">
        <v>46</v>
      </c>
      <c r="AR8" s="35" t="s">
        <v>46</v>
      </c>
      <c r="AS8" s="35" t="s">
        <v>46</v>
      </c>
      <c r="AT8" s="35" t="s">
        <v>46</v>
      </c>
      <c r="AU8" s="35" t="s">
        <v>46</v>
      </c>
      <c r="AV8" s="35" t="s">
        <v>137</v>
      </c>
      <c r="AW8" s="3" t="s">
        <v>46</v>
      </c>
      <c r="AZ8" s="60"/>
    </row>
    <row r="9" spans="1:53" ht="9.75" customHeight="1" x14ac:dyDescent="0.15">
      <c r="A9" s="25">
        <f t="shared" si="0"/>
        <v>9</v>
      </c>
      <c r="B9" s="3" t="s">
        <v>46</v>
      </c>
      <c r="C9" s="3" t="s">
        <v>46</v>
      </c>
      <c r="D9" s="3" t="s">
        <v>46</v>
      </c>
      <c r="E9" s="4" t="s">
        <v>46</v>
      </c>
      <c r="G9" s="35" t="s">
        <v>982</v>
      </c>
      <c r="H9" s="35" t="s">
        <v>983</v>
      </c>
      <c r="I9" s="35" t="s">
        <v>46</v>
      </c>
      <c r="J9" s="35" t="s">
        <v>46</v>
      </c>
      <c r="K9" s="35" t="s">
        <v>46</v>
      </c>
      <c r="L9" s="35" t="s">
        <v>46</v>
      </c>
      <c r="M9" s="35" t="s">
        <v>139</v>
      </c>
      <c r="N9" s="35" t="s">
        <v>140</v>
      </c>
      <c r="O9" s="35" t="s">
        <v>141</v>
      </c>
      <c r="P9" s="35" t="s">
        <v>142</v>
      </c>
      <c r="Q9" s="35" t="s">
        <v>51</v>
      </c>
      <c r="R9" s="35" t="s">
        <v>142</v>
      </c>
      <c r="S9" s="35" t="s">
        <v>668</v>
      </c>
      <c r="T9" s="35" t="s">
        <v>124</v>
      </c>
      <c r="U9" s="35" t="s">
        <v>135</v>
      </c>
      <c r="V9" s="35" t="s">
        <v>142</v>
      </c>
      <c r="W9" s="35" t="s">
        <v>143</v>
      </c>
      <c r="X9" s="35" t="s">
        <v>144</v>
      </c>
      <c r="Y9" s="35" t="s">
        <v>145</v>
      </c>
      <c r="Z9" s="35" t="s">
        <v>146</v>
      </c>
      <c r="AA9" s="35" t="s">
        <v>147</v>
      </c>
      <c r="AB9" s="35" t="s">
        <v>124</v>
      </c>
      <c r="AC9" s="35" t="s">
        <v>135</v>
      </c>
      <c r="AD9" s="35" t="s">
        <v>46</v>
      </c>
      <c r="AE9" s="35" t="s">
        <v>46</v>
      </c>
      <c r="AF9" s="35" t="s">
        <v>148</v>
      </c>
      <c r="AG9" s="35" t="s">
        <v>149</v>
      </c>
      <c r="AH9" s="3" t="s">
        <v>119</v>
      </c>
      <c r="AI9" s="35" t="s">
        <v>150</v>
      </c>
      <c r="AJ9" s="35" t="s">
        <v>151</v>
      </c>
      <c r="AK9" s="35" t="s">
        <v>152</v>
      </c>
      <c r="AL9" s="35" t="s">
        <v>153</v>
      </c>
      <c r="AM9" s="35" t="s">
        <v>154</v>
      </c>
      <c r="AN9" s="35" t="s">
        <v>155</v>
      </c>
      <c r="AO9" s="35" t="s">
        <v>156</v>
      </c>
      <c r="AP9" s="35" t="s">
        <v>153</v>
      </c>
      <c r="AQ9" s="35" t="s">
        <v>157</v>
      </c>
      <c r="AR9" s="35" t="s">
        <v>158</v>
      </c>
      <c r="AS9" s="35" t="s">
        <v>159</v>
      </c>
      <c r="AT9" s="35" t="s">
        <v>160</v>
      </c>
      <c r="AU9" s="35" t="s">
        <v>161</v>
      </c>
      <c r="AV9" s="35" t="s">
        <v>162</v>
      </c>
      <c r="AW9" s="3" t="s">
        <v>46</v>
      </c>
    </row>
    <row r="10" spans="1:53" ht="9.75" customHeight="1" x14ac:dyDescent="0.15">
      <c r="A10" s="25">
        <f t="shared" si="0"/>
        <v>10</v>
      </c>
      <c r="B10" s="6" t="s">
        <v>164</v>
      </c>
      <c r="C10" s="6"/>
    </row>
    <row r="11" spans="1:53" ht="9.75" customHeight="1" x14ac:dyDescent="0.15">
      <c r="A11" s="25">
        <f t="shared" si="0"/>
        <v>11</v>
      </c>
    </row>
    <row r="12" spans="1:53" ht="9.75" customHeight="1" x14ac:dyDescent="0.15">
      <c r="A12" s="25">
        <f t="shared" si="0"/>
        <v>12</v>
      </c>
      <c r="B12" s="3" t="s">
        <v>167</v>
      </c>
    </row>
    <row r="13" spans="1:53" ht="9.75" customHeight="1" x14ac:dyDescent="0.15">
      <c r="A13" s="25">
        <f t="shared" si="0"/>
        <v>13</v>
      </c>
      <c r="B13" s="3" t="s">
        <v>168</v>
      </c>
      <c r="C13" s="3" t="s">
        <v>169</v>
      </c>
      <c r="E13" s="45" t="s">
        <v>639</v>
      </c>
      <c r="F13" s="20">
        <f>($AZ13)</f>
        <v>5470.4471098889107</v>
      </c>
      <c r="G13" s="34">
        <f t="shared" ref="G13:P15" si="1">INDEX(Func_Alloc,MATCH($E13,FA_Desc,0),MATCH(G$6,$G$6:$AV$6,0))*$F13</f>
        <v>947.04601428373383</v>
      </c>
      <c r="H13" s="3">
        <f t="shared" si="1"/>
        <v>164.18800231736191</v>
      </c>
      <c r="I13" s="3">
        <f t="shared" si="1"/>
        <v>0</v>
      </c>
      <c r="J13" s="3">
        <f t="shared" si="1"/>
        <v>1125.9405073808696</v>
      </c>
      <c r="K13" s="3">
        <f t="shared" si="1"/>
        <v>0</v>
      </c>
      <c r="L13" s="3">
        <f t="shared" si="1"/>
        <v>0</v>
      </c>
      <c r="M13" s="3">
        <f t="shared" si="1"/>
        <v>0</v>
      </c>
      <c r="N13" s="3">
        <f t="shared" si="1"/>
        <v>1245.7391267049652</v>
      </c>
      <c r="O13" s="3">
        <f t="shared" si="1"/>
        <v>0</v>
      </c>
      <c r="P13" s="3">
        <f t="shared" si="1"/>
        <v>7.7437517396250405E-2</v>
      </c>
      <c r="Q13" s="3">
        <f t="shared" ref="Q13:Z15" si="2">INDEX(Func_Alloc,MATCH($E13,FA_Desc,0),MATCH(Q$6,$G$6:$AV$6,0))*$F13</f>
        <v>364.81859134872491</v>
      </c>
      <c r="R13" s="3">
        <f t="shared" si="2"/>
        <v>18.716774848459782</v>
      </c>
      <c r="S13" s="3">
        <f t="shared" si="2"/>
        <v>0</v>
      </c>
      <c r="T13" s="3">
        <f t="shared" si="2"/>
        <v>469.41208898942676</v>
      </c>
      <c r="U13" s="3">
        <f t="shared" si="2"/>
        <v>226.01322803194608</v>
      </c>
      <c r="V13" s="3">
        <f t="shared" si="2"/>
        <v>29.500983845485262</v>
      </c>
      <c r="W13" s="3">
        <f t="shared" si="2"/>
        <v>106.34622998897852</v>
      </c>
      <c r="X13" s="3">
        <f t="shared" si="2"/>
        <v>51.203740365063737</v>
      </c>
      <c r="Y13" s="3">
        <f t="shared" si="2"/>
        <v>30.364891166086885</v>
      </c>
      <c r="Z13" s="3">
        <f t="shared" si="2"/>
        <v>310.3339152117199</v>
      </c>
      <c r="AA13" s="3">
        <f t="shared" ref="AA13:AJ15" si="3">INDEX(Func_Alloc,MATCH($E13,FA_Desc,0),MATCH(AA$6,$G$6:$AV$6,0))*$F13</f>
        <v>149.42003325008741</v>
      </c>
      <c r="AB13" s="3">
        <f t="shared" si="3"/>
        <v>34.745533421589755</v>
      </c>
      <c r="AC13" s="3">
        <f t="shared" si="3"/>
        <v>16.729330906691363</v>
      </c>
      <c r="AD13" s="3">
        <f t="shared" si="3"/>
        <v>63.605829880290052</v>
      </c>
      <c r="AE13" s="3">
        <f t="shared" si="3"/>
        <v>106.86802717589161</v>
      </c>
      <c r="AF13" s="3">
        <f t="shared" si="3"/>
        <v>5.031286506670761</v>
      </c>
      <c r="AG13" s="3">
        <f t="shared" si="3"/>
        <v>4.3455367474711917</v>
      </c>
      <c r="AH13" s="3">
        <f t="shared" si="3"/>
        <v>0</v>
      </c>
      <c r="AI13" s="3">
        <f t="shared" si="3"/>
        <v>0</v>
      </c>
      <c r="AJ13" s="3">
        <f t="shared" si="3"/>
        <v>0</v>
      </c>
      <c r="AK13" s="3">
        <f t="shared" ref="AK13:AV15" si="4">INDEX(Func_Alloc,MATCH($E13,FA_Desc,0),MATCH(AK$6,$G$6:$AV$6,0))*$F13</f>
        <v>0</v>
      </c>
      <c r="AL13" s="3">
        <f t="shared" si="4"/>
        <v>0</v>
      </c>
      <c r="AM13" s="3">
        <f t="shared" si="4"/>
        <v>0</v>
      </c>
      <c r="AN13" s="3">
        <f t="shared" si="4"/>
        <v>0</v>
      </c>
      <c r="AO13" s="3">
        <f t="shared" si="4"/>
        <v>0</v>
      </c>
      <c r="AP13" s="3">
        <f t="shared" si="4"/>
        <v>0</v>
      </c>
      <c r="AQ13" s="3">
        <f t="shared" si="4"/>
        <v>0</v>
      </c>
      <c r="AR13" s="3">
        <f t="shared" si="4"/>
        <v>0</v>
      </c>
      <c r="AS13" s="3">
        <f t="shared" si="4"/>
        <v>0</v>
      </c>
      <c r="AT13" s="3">
        <f t="shared" si="4"/>
        <v>0</v>
      </c>
      <c r="AU13" s="3">
        <f t="shared" si="4"/>
        <v>0</v>
      </c>
      <c r="AV13" s="3">
        <f t="shared" si="4"/>
        <v>0</v>
      </c>
      <c r="AX13" s="35" t="str">
        <f>IF(E13&lt;&gt;0,IF(ROUND(SUM(G13:AV13),5)=ROUND(F13,5),"OK","ERROR!"),"")</f>
        <v>OK</v>
      </c>
      <c r="AY13" s="53">
        <v>92</v>
      </c>
      <c r="AZ13" s="36">
        <f>BA13</f>
        <v>5470.4471098889107</v>
      </c>
      <c r="BA13" s="7">
        <f>IF(AY13&lt;&gt;0,VLOOKUP(AY13,'2021 ROO Import'!$A$1:$D$966,4,FALSE),0)</f>
        <v>5470.4471098889107</v>
      </c>
    </row>
    <row r="14" spans="1:53" ht="9.75" customHeight="1" x14ac:dyDescent="0.15">
      <c r="A14" s="25">
        <f t="shared" si="0"/>
        <v>14</v>
      </c>
      <c r="B14" s="3" t="s">
        <v>170</v>
      </c>
      <c r="C14" s="3" t="s">
        <v>171</v>
      </c>
      <c r="E14" s="44" t="s">
        <v>639</v>
      </c>
      <c r="F14" s="3">
        <f>($AZ14)</f>
        <v>35505302.395010725</v>
      </c>
      <c r="G14" s="3">
        <f t="shared" si="1"/>
        <v>6146692.298395413</v>
      </c>
      <c r="H14" s="3">
        <f t="shared" si="1"/>
        <v>1065643.1832368155</v>
      </c>
      <c r="I14" s="3">
        <f t="shared" si="1"/>
        <v>0</v>
      </c>
      <c r="J14" s="3">
        <f t="shared" si="1"/>
        <v>7307786.2540858006</v>
      </c>
      <c r="K14" s="3">
        <f t="shared" si="1"/>
        <v>0</v>
      </c>
      <c r="L14" s="3">
        <f t="shared" si="1"/>
        <v>0</v>
      </c>
      <c r="M14" s="3">
        <f t="shared" si="1"/>
        <v>0</v>
      </c>
      <c r="N14" s="3">
        <f t="shared" si="1"/>
        <v>8085325.2961721011</v>
      </c>
      <c r="O14" s="3">
        <f t="shared" si="1"/>
        <v>0</v>
      </c>
      <c r="P14" s="3">
        <f t="shared" si="1"/>
        <v>502.5992239103482</v>
      </c>
      <c r="Q14" s="3">
        <f t="shared" si="2"/>
        <v>2367812.748201739</v>
      </c>
      <c r="R14" s="3">
        <f t="shared" si="2"/>
        <v>121479.05600852991</v>
      </c>
      <c r="S14" s="3">
        <f t="shared" si="2"/>
        <v>0</v>
      </c>
      <c r="T14" s="3">
        <f t="shared" si="2"/>
        <v>3046664.7117956933</v>
      </c>
      <c r="U14" s="3">
        <f t="shared" si="2"/>
        <v>1466912.6390127405</v>
      </c>
      <c r="V14" s="3">
        <f t="shared" si="2"/>
        <v>191472.71353575907</v>
      </c>
      <c r="W14" s="3">
        <f t="shared" si="2"/>
        <v>690227.8695835371</v>
      </c>
      <c r="X14" s="3">
        <f t="shared" si="2"/>
        <v>332331.93720688828</v>
      </c>
      <c r="Y14" s="3">
        <f t="shared" si="2"/>
        <v>197079.80378689707</v>
      </c>
      <c r="Z14" s="3">
        <f t="shared" si="2"/>
        <v>2014186.2779555302</v>
      </c>
      <c r="AA14" s="3">
        <f t="shared" si="3"/>
        <v>969793.39308970014</v>
      </c>
      <c r="AB14" s="3">
        <f t="shared" si="3"/>
        <v>225511.85419185011</v>
      </c>
      <c r="AC14" s="3">
        <f t="shared" si="3"/>
        <v>108579.78164792784</v>
      </c>
      <c r="AD14" s="3">
        <f t="shared" si="3"/>
        <v>412826.26056340168</v>
      </c>
      <c r="AE14" s="3">
        <f t="shared" si="3"/>
        <v>693614.53369673633</v>
      </c>
      <c r="AF14" s="3">
        <f t="shared" si="3"/>
        <v>32654.981442441942</v>
      </c>
      <c r="AG14" s="3">
        <f t="shared" si="3"/>
        <v>28204.202177311465</v>
      </c>
      <c r="AH14" s="3">
        <f t="shared" si="3"/>
        <v>0</v>
      </c>
      <c r="AI14" s="3">
        <f t="shared" si="3"/>
        <v>0</v>
      </c>
      <c r="AJ14" s="3">
        <f t="shared" si="3"/>
        <v>0</v>
      </c>
      <c r="AK14" s="3">
        <f t="shared" si="4"/>
        <v>0</v>
      </c>
      <c r="AL14" s="3">
        <f t="shared" si="4"/>
        <v>0</v>
      </c>
      <c r="AM14" s="3">
        <f t="shared" si="4"/>
        <v>0</v>
      </c>
      <c r="AN14" s="3">
        <f t="shared" si="4"/>
        <v>0</v>
      </c>
      <c r="AO14" s="3">
        <f t="shared" si="4"/>
        <v>0</v>
      </c>
      <c r="AP14" s="3">
        <f t="shared" si="4"/>
        <v>0</v>
      </c>
      <c r="AQ14" s="3">
        <f t="shared" si="4"/>
        <v>0</v>
      </c>
      <c r="AR14" s="3">
        <f t="shared" si="4"/>
        <v>0</v>
      </c>
      <c r="AS14" s="3">
        <f t="shared" si="4"/>
        <v>0</v>
      </c>
      <c r="AT14" s="3">
        <f t="shared" si="4"/>
        <v>0</v>
      </c>
      <c r="AU14" s="3">
        <f t="shared" si="4"/>
        <v>0</v>
      </c>
      <c r="AV14" s="3">
        <f t="shared" si="4"/>
        <v>0</v>
      </c>
      <c r="AX14" s="35" t="str">
        <f t="shared" ref="AX14:AX79" si="5">IF(E14&lt;&gt;0,IF(ROUND(SUM(G14:AV14),5)=ROUND(F14,5),"OK","ERROR!"),"")</f>
        <v>OK</v>
      </c>
      <c r="AY14" s="53">
        <v>93</v>
      </c>
      <c r="AZ14" s="36">
        <f t="shared" ref="AZ14:AZ79" si="6">BA14</f>
        <v>35505302.395010725</v>
      </c>
      <c r="BA14" s="7">
        <f>IF(AY14&lt;&gt;0,VLOOKUP(AY14,'2021 ROO Import'!$A$1:$D$966,4,FALSE),0)</f>
        <v>35505302.395010725</v>
      </c>
    </row>
    <row r="15" spans="1:53" ht="9.75" customHeight="1" x14ac:dyDescent="0.15">
      <c r="A15" s="25">
        <f t="shared" si="0"/>
        <v>15</v>
      </c>
      <c r="B15" s="3" t="s">
        <v>172</v>
      </c>
      <c r="C15" s="3" t="s">
        <v>173</v>
      </c>
      <c r="E15" s="44" t="s">
        <v>639</v>
      </c>
      <c r="F15" s="3">
        <f>($AZ15)</f>
        <v>40680122.173265889</v>
      </c>
      <c r="G15" s="3">
        <f t="shared" si="1"/>
        <v>7042559.1895630546</v>
      </c>
      <c r="H15" s="3">
        <f t="shared" si="1"/>
        <v>1220958.3347549047</v>
      </c>
      <c r="I15" s="3">
        <f t="shared" si="1"/>
        <v>0</v>
      </c>
      <c r="J15" s="3">
        <f t="shared" si="1"/>
        <v>8372880.0370419612</v>
      </c>
      <c r="K15" s="3">
        <f t="shared" si="1"/>
        <v>0</v>
      </c>
      <c r="L15" s="3">
        <f t="shared" si="1"/>
        <v>0</v>
      </c>
      <c r="M15" s="3">
        <f t="shared" si="1"/>
        <v>0</v>
      </c>
      <c r="N15" s="3">
        <f t="shared" si="1"/>
        <v>9263743.6853684615</v>
      </c>
      <c r="O15" s="3">
        <f t="shared" si="1"/>
        <v>0</v>
      </c>
      <c r="P15" s="3">
        <f t="shared" si="1"/>
        <v>575.85195600910208</v>
      </c>
      <c r="Q15" s="3">
        <f t="shared" si="2"/>
        <v>2712916.2514554076</v>
      </c>
      <c r="R15" s="3">
        <f t="shared" si="2"/>
        <v>139184.36139314322</v>
      </c>
      <c r="S15" s="3">
        <f t="shared" si="2"/>
        <v>0</v>
      </c>
      <c r="T15" s="3">
        <f t="shared" si="2"/>
        <v>3490709.3965278496</v>
      </c>
      <c r="U15" s="3">
        <f t="shared" si="2"/>
        <v>1680711.9316615565</v>
      </c>
      <c r="V15" s="3">
        <f t="shared" si="2"/>
        <v>219379.44064872872</v>
      </c>
      <c r="W15" s="3">
        <f t="shared" si="2"/>
        <v>790827.06435411109</v>
      </c>
      <c r="X15" s="3">
        <f t="shared" si="2"/>
        <v>380768.58654086839</v>
      </c>
      <c r="Y15" s="3">
        <f t="shared" si="2"/>
        <v>225803.75197877033</v>
      </c>
      <c r="Z15" s="3">
        <f t="shared" si="2"/>
        <v>2307749.5004932182</v>
      </c>
      <c r="AA15" s="3">
        <f t="shared" si="3"/>
        <v>1111138.6483856239</v>
      </c>
      <c r="AB15" s="3">
        <f t="shared" si="3"/>
        <v>258379.71123246409</v>
      </c>
      <c r="AC15" s="3">
        <f t="shared" si="3"/>
        <v>124405.04614896419</v>
      </c>
      <c r="AD15" s="3">
        <f t="shared" si="3"/>
        <v>472994.78058836586</v>
      </c>
      <c r="AE15" s="3">
        <f t="shared" si="3"/>
        <v>794707.32731742901</v>
      </c>
      <c r="AF15" s="3">
        <f t="shared" si="3"/>
        <v>37414.373207280136</v>
      </c>
      <c r="AG15" s="3">
        <f t="shared" si="3"/>
        <v>32314.902647716925</v>
      </c>
      <c r="AH15" s="3">
        <f t="shared" si="3"/>
        <v>0</v>
      </c>
      <c r="AI15" s="3">
        <f t="shared" si="3"/>
        <v>0</v>
      </c>
      <c r="AJ15" s="3">
        <f t="shared" si="3"/>
        <v>0</v>
      </c>
      <c r="AK15" s="3">
        <f t="shared" si="4"/>
        <v>0</v>
      </c>
      <c r="AL15" s="3">
        <f t="shared" si="4"/>
        <v>0</v>
      </c>
      <c r="AM15" s="3">
        <f t="shared" si="4"/>
        <v>0</v>
      </c>
      <c r="AN15" s="3">
        <f t="shared" si="4"/>
        <v>0</v>
      </c>
      <c r="AO15" s="3">
        <f t="shared" si="4"/>
        <v>0</v>
      </c>
      <c r="AP15" s="3">
        <f t="shared" si="4"/>
        <v>0</v>
      </c>
      <c r="AQ15" s="3">
        <f t="shared" si="4"/>
        <v>0</v>
      </c>
      <c r="AR15" s="3">
        <f t="shared" si="4"/>
        <v>0</v>
      </c>
      <c r="AS15" s="3">
        <f t="shared" si="4"/>
        <v>0</v>
      </c>
      <c r="AT15" s="3">
        <f t="shared" si="4"/>
        <v>0</v>
      </c>
      <c r="AU15" s="3">
        <f t="shared" si="4"/>
        <v>0</v>
      </c>
      <c r="AV15" s="3">
        <f t="shared" si="4"/>
        <v>0</v>
      </c>
      <c r="AX15" s="35" t="str">
        <f t="shared" si="5"/>
        <v>OK</v>
      </c>
      <c r="AY15" s="53">
        <v>94</v>
      </c>
      <c r="AZ15" s="36">
        <f t="shared" si="6"/>
        <v>40680122.173265889</v>
      </c>
      <c r="BA15" s="7">
        <f>IF(AY15&lt;&gt;0,VLOOKUP(AY15,'2021 ROO Import'!$A$1:$D$966,4,FALSE),0)</f>
        <v>40680122.173265889</v>
      </c>
    </row>
    <row r="16" spans="1:53" ht="9.75" customHeight="1" x14ac:dyDescent="0.15">
      <c r="A16" s="25">
        <f t="shared" si="0"/>
        <v>16</v>
      </c>
      <c r="B16" s="3" t="s">
        <v>46</v>
      </c>
      <c r="C16" s="3" t="s">
        <v>46</v>
      </c>
      <c r="AX16" s="35" t="str">
        <f t="shared" si="5"/>
        <v/>
      </c>
      <c r="AZ16" s="36">
        <f t="shared" si="6"/>
        <v>0</v>
      </c>
      <c r="BA16" s="7">
        <f>IF(AY16&lt;&gt;0,VLOOKUP(AY16,'2021 ROO Import'!$A$1:$D$966,4,FALSE),0)</f>
        <v>0</v>
      </c>
    </row>
    <row r="17" spans="1:53" ht="9.75" customHeight="1" x14ac:dyDescent="0.15">
      <c r="A17" s="25">
        <f t="shared" si="0"/>
        <v>17</v>
      </c>
      <c r="B17" s="3" t="s">
        <v>46</v>
      </c>
      <c r="C17" s="3" t="s">
        <v>176</v>
      </c>
      <c r="F17" s="3">
        <f>SUM(F13:F15)</f>
        <v>76190895.015386492</v>
      </c>
      <c r="AX17" s="35" t="str">
        <f t="shared" si="5"/>
        <v/>
      </c>
      <c r="AZ17" s="36">
        <f t="shared" si="6"/>
        <v>0</v>
      </c>
      <c r="BA17" s="7">
        <f>IF(AY17&lt;&gt;0,VLOOKUP(AY17,'2021 ROO Import'!$A$1:$D$966,4,FALSE),0)</f>
        <v>0</v>
      </c>
    </row>
    <row r="18" spans="1:53" ht="9.75" customHeight="1" x14ac:dyDescent="0.15">
      <c r="A18" s="25">
        <f t="shared" si="0"/>
        <v>18</v>
      </c>
      <c r="B18" s="3" t="s">
        <v>46</v>
      </c>
      <c r="C18" s="3" t="s">
        <v>46</v>
      </c>
      <c r="AX18" s="35" t="str">
        <f t="shared" si="5"/>
        <v/>
      </c>
      <c r="AZ18" s="36">
        <f t="shared" si="6"/>
        <v>0</v>
      </c>
      <c r="BA18" s="7">
        <f>IF(AY18&lt;&gt;0,VLOOKUP(AY18,'2021 ROO Import'!$A$1:$D$966,4,FALSE),0)</f>
        <v>0</v>
      </c>
    </row>
    <row r="19" spans="1:53" ht="9.75" customHeight="1" x14ac:dyDescent="0.15">
      <c r="A19" s="25">
        <f t="shared" si="0"/>
        <v>19</v>
      </c>
      <c r="B19" s="3" t="s">
        <v>179</v>
      </c>
      <c r="C19" s="7"/>
      <c r="AX19" s="35" t="str">
        <f t="shared" si="5"/>
        <v/>
      </c>
      <c r="AZ19" s="36">
        <f t="shared" si="6"/>
        <v>0</v>
      </c>
      <c r="BA19" s="7">
        <f>IF(AY19&lt;&gt;0,VLOOKUP(AY19,'2021 ROO Import'!$A$1:$D$966,4,FALSE),0)</f>
        <v>0</v>
      </c>
    </row>
    <row r="20" spans="1:53" ht="9.75" customHeight="1" x14ac:dyDescent="0.15">
      <c r="A20" s="25">
        <f t="shared" si="0"/>
        <v>20</v>
      </c>
      <c r="B20" s="3" t="s">
        <v>180</v>
      </c>
      <c r="C20" s="3" t="s">
        <v>181</v>
      </c>
      <c r="E20" s="44" t="s">
        <v>634</v>
      </c>
      <c r="F20" s="3">
        <f>($AZ20)</f>
        <v>699256752.10578799</v>
      </c>
      <c r="G20" s="3">
        <f t="shared" ref="G20:AV23" si="7">INDEX(Func_Alloc,MATCH($E20,FA_Desc,0),MATCH(G$6,$G$6:$AV$6,0))*$F20</f>
        <v>319456162.94263583</v>
      </c>
      <c r="H20" s="3">
        <f t="shared" si="7"/>
        <v>0</v>
      </c>
      <c r="I20" s="3">
        <f t="shared" si="7"/>
        <v>0</v>
      </c>
      <c r="J20" s="3">
        <f t="shared" si="7"/>
        <v>379800589.16315216</v>
      </c>
      <c r="K20" s="3">
        <f t="shared" si="7"/>
        <v>0</v>
      </c>
      <c r="L20" s="3">
        <f t="shared" si="7"/>
        <v>0</v>
      </c>
      <c r="M20" s="3">
        <f t="shared" si="7"/>
        <v>0</v>
      </c>
      <c r="N20" s="3">
        <f t="shared" si="7"/>
        <v>0</v>
      </c>
      <c r="O20" s="3">
        <f t="shared" si="7"/>
        <v>0</v>
      </c>
      <c r="P20" s="3">
        <f t="shared" si="7"/>
        <v>0</v>
      </c>
      <c r="Q20" s="3">
        <f t="shared" si="7"/>
        <v>0</v>
      </c>
      <c r="R20" s="3">
        <f t="shared" si="7"/>
        <v>0</v>
      </c>
      <c r="S20" s="3">
        <f t="shared" si="7"/>
        <v>0</v>
      </c>
      <c r="T20" s="3">
        <f t="shared" si="7"/>
        <v>0</v>
      </c>
      <c r="U20" s="3">
        <f t="shared" si="7"/>
        <v>0</v>
      </c>
      <c r="V20" s="3">
        <f t="shared" si="7"/>
        <v>0</v>
      </c>
      <c r="W20" s="3">
        <f t="shared" si="7"/>
        <v>0</v>
      </c>
      <c r="X20" s="3">
        <f t="shared" si="7"/>
        <v>0</v>
      </c>
      <c r="Y20" s="3">
        <f t="shared" si="7"/>
        <v>0</v>
      </c>
      <c r="Z20" s="3">
        <f t="shared" si="7"/>
        <v>0</v>
      </c>
      <c r="AA20" s="3">
        <f t="shared" si="7"/>
        <v>0</v>
      </c>
      <c r="AB20" s="3">
        <f t="shared" si="7"/>
        <v>0</v>
      </c>
      <c r="AC20" s="3">
        <f t="shared" si="7"/>
        <v>0</v>
      </c>
      <c r="AD20" s="3">
        <f t="shared" si="7"/>
        <v>0</v>
      </c>
      <c r="AE20" s="3">
        <f t="shared" si="7"/>
        <v>0</v>
      </c>
      <c r="AF20" s="3">
        <f t="shared" si="7"/>
        <v>0</v>
      </c>
      <c r="AG20" s="3">
        <f t="shared" si="7"/>
        <v>0</v>
      </c>
      <c r="AH20" s="3">
        <f t="shared" si="7"/>
        <v>0</v>
      </c>
      <c r="AI20" s="3">
        <f t="shared" si="7"/>
        <v>0</v>
      </c>
      <c r="AJ20" s="3">
        <f t="shared" si="7"/>
        <v>0</v>
      </c>
      <c r="AK20" s="3">
        <f t="shared" si="7"/>
        <v>0</v>
      </c>
      <c r="AL20" s="3">
        <f t="shared" si="7"/>
        <v>0</v>
      </c>
      <c r="AM20" s="3">
        <f t="shared" si="7"/>
        <v>0</v>
      </c>
      <c r="AN20" s="3">
        <f t="shared" si="7"/>
        <v>0</v>
      </c>
      <c r="AO20" s="3">
        <f t="shared" si="7"/>
        <v>0</v>
      </c>
      <c r="AP20" s="3">
        <f t="shared" si="7"/>
        <v>0</v>
      </c>
      <c r="AQ20" s="3">
        <f t="shared" si="7"/>
        <v>0</v>
      </c>
      <c r="AR20" s="3">
        <f t="shared" si="7"/>
        <v>0</v>
      </c>
      <c r="AS20" s="3">
        <f t="shared" si="7"/>
        <v>0</v>
      </c>
      <c r="AT20" s="3">
        <f t="shared" si="7"/>
        <v>0</v>
      </c>
      <c r="AU20" s="3">
        <f t="shared" si="7"/>
        <v>0</v>
      </c>
      <c r="AV20" s="3">
        <f t="shared" si="7"/>
        <v>0</v>
      </c>
      <c r="AX20" s="35" t="str">
        <f t="shared" si="5"/>
        <v>OK</v>
      </c>
      <c r="AY20" s="53">
        <v>99</v>
      </c>
      <c r="AZ20" s="36">
        <f t="shared" si="6"/>
        <v>699256752.10578799</v>
      </c>
      <c r="BA20" s="7">
        <f>IF(AY20&lt;&gt;0,VLOOKUP(AY20,'2021 ROO Import'!$A$1:$D$966,4,FALSE),0)</f>
        <v>699256752.10578799</v>
      </c>
    </row>
    <row r="21" spans="1:53" ht="9.75" customHeight="1" x14ac:dyDescent="0.15">
      <c r="A21" s="25">
        <f t="shared" si="0"/>
        <v>21</v>
      </c>
      <c r="B21" s="3" t="s">
        <v>182</v>
      </c>
      <c r="C21" s="3" t="s">
        <v>183</v>
      </c>
      <c r="E21" s="44" t="s">
        <v>636</v>
      </c>
      <c r="F21" s="3">
        <f>($AZ21)</f>
        <v>972043610.28770256</v>
      </c>
      <c r="G21" s="3">
        <f t="shared" si="7"/>
        <v>444079118.3213889</v>
      </c>
      <c r="H21" s="3">
        <f t="shared" si="7"/>
        <v>0</v>
      </c>
      <c r="I21" s="3">
        <f t="shared" si="7"/>
        <v>0</v>
      </c>
      <c r="J21" s="3">
        <f t="shared" si="7"/>
        <v>527964491.96631366</v>
      </c>
      <c r="K21" s="3">
        <f t="shared" si="7"/>
        <v>0</v>
      </c>
      <c r="L21" s="3">
        <f t="shared" si="7"/>
        <v>0</v>
      </c>
      <c r="M21" s="3">
        <f t="shared" si="7"/>
        <v>0</v>
      </c>
      <c r="N21" s="3">
        <f t="shared" si="7"/>
        <v>0</v>
      </c>
      <c r="O21" s="3">
        <f t="shared" si="7"/>
        <v>0</v>
      </c>
      <c r="P21" s="3">
        <f t="shared" si="7"/>
        <v>0</v>
      </c>
      <c r="Q21" s="3">
        <f t="shared" si="7"/>
        <v>0</v>
      </c>
      <c r="R21" s="3">
        <f t="shared" si="7"/>
        <v>0</v>
      </c>
      <c r="S21" s="3">
        <f t="shared" si="7"/>
        <v>0</v>
      </c>
      <c r="T21" s="3">
        <f t="shared" si="7"/>
        <v>0</v>
      </c>
      <c r="U21" s="3">
        <f t="shared" si="7"/>
        <v>0</v>
      </c>
      <c r="V21" s="3">
        <f t="shared" si="7"/>
        <v>0</v>
      </c>
      <c r="W21" s="3">
        <f t="shared" si="7"/>
        <v>0</v>
      </c>
      <c r="X21" s="3">
        <f t="shared" si="7"/>
        <v>0</v>
      </c>
      <c r="Y21" s="3">
        <f t="shared" si="7"/>
        <v>0</v>
      </c>
      <c r="Z21" s="3">
        <f t="shared" si="7"/>
        <v>0</v>
      </c>
      <c r="AA21" s="3">
        <f t="shared" si="7"/>
        <v>0</v>
      </c>
      <c r="AB21" s="3">
        <f t="shared" si="7"/>
        <v>0</v>
      </c>
      <c r="AC21" s="3">
        <f t="shared" si="7"/>
        <v>0</v>
      </c>
      <c r="AD21" s="3">
        <f t="shared" si="7"/>
        <v>0</v>
      </c>
      <c r="AE21" s="3">
        <f t="shared" si="7"/>
        <v>0</v>
      </c>
      <c r="AF21" s="3">
        <f t="shared" si="7"/>
        <v>0</v>
      </c>
      <c r="AG21" s="3">
        <f t="shared" si="7"/>
        <v>0</v>
      </c>
      <c r="AH21" s="3">
        <f t="shared" si="7"/>
        <v>0</v>
      </c>
      <c r="AI21" s="3">
        <f t="shared" si="7"/>
        <v>0</v>
      </c>
      <c r="AJ21" s="3">
        <f t="shared" si="7"/>
        <v>0</v>
      </c>
      <c r="AK21" s="3">
        <f t="shared" si="7"/>
        <v>0</v>
      </c>
      <c r="AL21" s="3">
        <f t="shared" si="7"/>
        <v>0</v>
      </c>
      <c r="AM21" s="3">
        <f t="shared" si="7"/>
        <v>0</v>
      </c>
      <c r="AN21" s="3">
        <f t="shared" si="7"/>
        <v>0</v>
      </c>
      <c r="AO21" s="3">
        <f t="shared" si="7"/>
        <v>0</v>
      </c>
      <c r="AP21" s="3">
        <f t="shared" si="7"/>
        <v>0</v>
      </c>
      <c r="AQ21" s="3">
        <f t="shared" si="7"/>
        <v>0</v>
      </c>
      <c r="AR21" s="3">
        <f t="shared" si="7"/>
        <v>0</v>
      </c>
      <c r="AS21" s="3">
        <f t="shared" si="7"/>
        <v>0</v>
      </c>
      <c r="AT21" s="3">
        <f t="shared" si="7"/>
        <v>0</v>
      </c>
      <c r="AU21" s="3">
        <f t="shared" si="7"/>
        <v>0</v>
      </c>
      <c r="AV21" s="3">
        <f t="shared" si="7"/>
        <v>0</v>
      </c>
      <c r="AX21" s="35" t="str">
        <f t="shared" si="5"/>
        <v>OK</v>
      </c>
      <c r="AY21" s="53">
        <v>100</v>
      </c>
      <c r="AZ21" s="36">
        <f t="shared" si="6"/>
        <v>972043610.28770256</v>
      </c>
      <c r="BA21" s="7">
        <f>IF(AY21&lt;&gt;0,VLOOKUP(AY21,'2021 ROO Import'!$A$1:$D$966,4,FALSE),0)</f>
        <v>972043610.28770256</v>
      </c>
    </row>
    <row r="22" spans="1:53" ht="9.75" customHeight="1" x14ac:dyDescent="0.15">
      <c r="A22" s="25">
        <f t="shared" si="0"/>
        <v>22</v>
      </c>
      <c r="B22" s="3" t="s">
        <v>185</v>
      </c>
      <c r="C22" s="3" t="s">
        <v>1265</v>
      </c>
      <c r="E22" s="44" t="s">
        <v>634</v>
      </c>
      <c r="F22" s="3">
        <f>($AZ22)</f>
        <v>370934434.01939243</v>
      </c>
      <c r="G22" s="3">
        <f t="shared" si="7"/>
        <v>169461775.86170295</v>
      </c>
      <c r="H22" s="3">
        <f t="shared" si="7"/>
        <v>0</v>
      </c>
      <c r="I22" s="3">
        <f t="shared" si="7"/>
        <v>0</v>
      </c>
      <c r="J22" s="3">
        <f t="shared" si="7"/>
        <v>201472658.15768948</v>
      </c>
      <c r="K22" s="3">
        <f t="shared" si="7"/>
        <v>0</v>
      </c>
      <c r="L22" s="3">
        <f t="shared" si="7"/>
        <v>0</v>
      </c>
      <c r="M22" s="3">
        <f t="shared" si="7"/>
        <v>0</v>
      </c>
      <c r="N22" s="3">
        <f t="shared" si="7"/>
        <v>0</v>
      </c>
      <c r="O22" s="3">
        <f t="shared" si="7"/>
        <v>0</v>
      </c>
      <c r="P22" s="3">
        <f t="shared" si="7"/>
        <v>0</v>
      </c>
      <c r="Q22" s="3">
        <f t="shared" si="7"/>
        <v>0</v>
      </c>
      <c r="R22" s="3">
        <f t="shared" si="7"/>
        <v>0</v>
      </c>
      <c r="S22" s="3">
        <f t="shared" si="7"/>
        <v>0</v>
      </c>
      <c r="T22" s="3">
        <f t="shared" si="7"/>
        <v>0</v>
      </c>
      <c r="U22" s="3">
        <f t="shared" si="7"/>
        <v>0</v>
      </c>
      <c r="V22" s="3">
        <f t="shared" si="7"/>
        <v>0</v>
      </c>
      <c r="W22" s="3">
        <f t="shared" si="7"/>
        <v>0</v>
      </c>
      <c r="X22" s="3">
        <f t="shared" si="7"/>
        <v>0</v>
      </c>
      <c r="Y22" s="3">
        <f t="shared" si="7"/>
        <v>0</v>
      </c>
      <c r="Z22" s="3">
        <f t="shared" si="7"/>
        <v>0</v>
      </c>
      <c r="AA22" s="3">
        <f t="shared" si="7"/>
        <v>0</v>
      </c>
      <c r="AB22" s="3">
        <f t="shared" si="7"/>
        <v>0</v>
      </c>
      <c r="AC22" s="3">
        <f t="shared" si="7"/>
        <v>0</v>
      </c>
      <c r="AD22" s="3">
        <f t="shared" si="7"/>
        <v>0</v>
      </c>
      <c r="AE22" s="3">
        <f t="shared" si="7"/>
        <v>0</v>
      </c>
      <c r="AF22" s="3">
        <f t="shared" si="7"/>
        <v>0</v>
      </c>
      <c r="AG22" s="3">
        <f t="shared" si="7"/>
        <v>0</v>
      </c>
      <c r="AH22" s="3">
        <f t="shared" si="7"/>
        <v>0</v>
      </c>
      <c r="AI22" s="3">
        <f t="shared" si="7"/>
        <v>0</v>
      </c>
      <c r="AJ22" s="3">
        <f t="shared" si="7"/>
        <v>0</v>
      </c>
      <c r="AK22" s="3">
        <f t="shared" si="7"/>
        <v>0</v>
      </c>
      <c r="AL22" s="3">
        <f t="shared" si="7"/>
        <v>0</v>
      </c>
      <c r="AM22" s="3">
        <f t="shared" si="7"/>
        <v>0</v>
      </c>
      <c r="AN22" s="3">
        <f t="shared" si="7"/>
        <v>0</v>
      </c>
      <c r="AO22" s="3">
        <f t="shared" si="7"/>
        <v>0</v>
      </c>
      <c r="AP22" s="3">
        <f t="shared" si="7"/>
        <v>0</v>
      </c>
      <c r="AQ22" s="3">
        <f t="shared" si="7"/>
        <v>0</v>
      </c>
      <c r="AR22" s="3">
        <f t="shared" si="7"/>
        <v>0</v>
      </c>
      <c r="AS22" s="3">
        <f t="shared" si="7"/>
        <v>0</v>
      </c>
      <c r="AT22" s="3">
        <f t="shared" si="7"/>
        <v>0</v>
      </c>
      <c r="AU22" s="3">
        <f t="shared" si="7"/>
        <v>0</v>
      </c>
      <c r="AV22" s="3">
        <f t="shared" si="7"/>
        <v>0</v>
      </c>
      <c r="AX22" s="35" t="str">
        <f t="shared" si="5"/>
        <v>OK</v>
      </c>
      <c r="AY22" s="53">
        <v>101</v>
      </c>
      <c r="AZ22" s="36">
        <f t="shared" si="6"/>
        <v>370934434.01939243</v>
      </c>
      <c r="BA22" s="7">
        <f>IF(AY22&lt;&gt;0,VLOOKUP(AY22,'2021 ROO Import'!$A$1:$D$966,4,FALSE),0)</f>
        <v>370934434.01939243</v>
      </c>
    </row>
    <row r="23" spans="1:53" ht="9.75" customHeight="1" x14ac:dyDescent="0.15">
      <c r="A23" s="25">
        <f t="shared" si="0"/>
        <v>23</v>
      </c>
      <c r="B23" s="3" t="s">
        <v>185</v>
      </c>
      <c r="C23" s="3" t="s">
        <v>1270</v>
      </c>
      <c r="E23" s="44" t="s">
        <v>638</v>
      </c>
      <c r="F23" s="3">
        <f>($AZ23)</f>
        <v>161752354.86663082</v>
      </c>
      <c r="G23" s="3">
        <f t="shared" si="7"/>
        <v>0</v>
      </c>
      <c r="H23" s="3">
        <f t="shared" si="7"/>
        <v>161752354.86663082</v>
      </c>
      <c r="I23" s="3">
        <f t="shared" si="7"/>
        <v>0</v>
      </c>
      <c r="J23" s="3">
        <f t="shared" si="7"/>
        <v>0</v>
      </c>
      <c r="K23" s="3">
        <f t="shared" si="7"/>
        <v>0</v>
      </c>
      <c r="L23" s="3">
        <f t="shared" si="7"/>
        <v>0</v>
      </c>
      <c r="M23" s="3">
        <f t="shared" si="7"/>
        <v>0</v>
      </c>
      <c r="N23" s="3">
        <f t="shared" si="7"/>
        <v>0</v>
      </c>
      <c r="O23" s="3">
        <f t="shared" si="7"/>
        <v>0</v>
      </c>
      <c r="P23" s="3">
        <f t="shared" si="7"/>
        <v>0</v>
      </c>
      <c r="Q23" s="3">
        <f t="shared" si="7"/>
        <v>0</v>
      </c>
      <c r="R23" s="3">
        <f t="shared" si="7"/>
        <v>0</v>
      </c>
      <c r="S23" s="3">
        <f t="shared" si="7"/>
        <v>0</v>
      </c>
      <c r="T23" s="3">
        <f t="shared" si="7"/>
        <v>0</v>
      </c>
      <c r="U23" s="3">
        <f t="shared" si="7"/>
        <v>0</v>
      </c>
      <c r="V23" s="3">
        <f t="shared" si="7"/>
        <v>0</v>
      </c>
      <c r="W23" s="3">
        <f t="shared" si="7"/>
        <v>0</v>
      </c>
      <c r="X23" s="3">
        <f t="shared" si="7"/>
        <v>0</v>
      </c>
      <c r="Y23" s="3">
        <f t="shared" si="7"/>
        <v>0</v>
      </c>
      <c r="Z23" s="3">
        <f t="shared" si="7"/>
        <v>0</v>
      </c>
      <c r="AA23" s="3">
        <f t="shared" si="7"/>
        <v>0</v>
      </c>
      <c r="AB23" s="3">
        <f t="shared" si="7"/>
        <v>0</v>
      </c>
      <c r="AC23" s="3">
        <f t="shared" si="7"/>
        <v>0</v>
      </c>
      <c r="AD23" s="3">
        <f t="shared" si="7"/>
        <v>0</v>
      </c>
      <c r="AE23" s="3">
        <f t="shared" si="7"/>
        <v>0</v>
      </c>
      <c r="AF23" s="3">
        <f t="shared" si="7"/>
        <v>0</v>
      </c>
      <c r="AG23" s="3">
        <f t="shared" si="7"/>
        <v>0</v>
      </c>
      <c r="AH23" s="3">
        <f t="shared" si="7"/>
        <v>0</v>
      </c>
      <c r="AI23" s="3">
        <f t="shared" si="7"/>
        <v>0</v>
      </c>
      <c r="AJ23" s="3">
        <f t="shared" si="7"/>
        <v>0</v>
      </c>
      <c r="AK23" s="3">
        <f t="shared" si="7"/>
        <v>0</v>
      </c>
      <c r="AL23" s="3">
        <f t="shared" si="7"/>
        <v>0</v>
      </c>
      <c r="AM23" s="3">
        <f t="shared" si="7"/>
        <v>0</v>
      </c>
      <c r="AN23" s="3">
        <f t="shared" si="7"/>
        <v>0</v>
      </c>
      <c r="AO23" s="3">
        <f t="shared" si="7"/>
        <v>0</v>
      </c>
      <c r="AP23" s="3">
        <f t="shared" si="7"/>
        <v>0</v>
      </c>
      <c r="AQ23" s="3">
        <f t="shared" si="7"/>
        <v>0</v>
      </c>
      <c r="AR23" s="3">
        <f t="shared" si="7"/>
        <v>0</v>
      </c>
      <c r="AS23" s="3">
        <f t="shared" si="7"/>
        <v>0</v>
      </c>
      <c r="AT23" s="3">
        <f t="shared" si="7"/>
        <v>0</v>
      </c>
      <c r="AU23" s="3">
        <f t="shared" si="7"/>
        <v>0</v>
      </c>
      <c r="AV23" s="3">
        <f t="shared" si="7"/>
        <v>0</v>
      </c>
      <c r="AX23" s="82" t="str">
        <f t="shared" si="5"/>
        <v>OK</v>
      </c>
      <c r="AY23" s="53" t="s">
        <v>1266</v>
      </c>
      <c r="AZ23" s="36">
        <f t="shared" si="6"/>
        <v>161752354.86663082</v>
      </c>
      <c r="BA23" s="7">
        <f>IF(AY23&lt;&gt;0,VLOOKUP(AY23,'2021 ROO Import'!$A$1:$D$966,4,FALSE),0)</f>
        <v>161752354.86663082</v>
      </c>
    </row>
    <row r="24" spans="1:53" ht="9.75" customHeight="1" x14ac:dyDescent="0.15">
      <c r="A24" s="25">
        <f t="shared" si="0"/>
        <v>24</v>
      </c>
      <c r="B24" s="3" t="s">
        <v>46</v>
      </c>
      <c r="C24" s="3" t="s">
        <v>46</v>
      </c>
      <c r="AX24" s="35" t="str">
        <f t="shared" si="5"/>
        <v/>
      </c>
      <c r="AZ24" s="36">
        <f t="shared" si="6"/>
        <v>0</v>
      </c>
      <c r="BA24" s="7">
        <f>IF(AY24&lt;&gt;0,VLOOKUP(AY24,'2021 ROO Import'!$A$1:$D$966,4,FALSE),0)</f>
        <v>0</v>
      </c>
    </row>
    <row r="25" spans="1:53" ht="9.75" customHeight="1" x14ac:dyDescent="0.15">
      <c r="A25" s="25">
        <f t="shared" si="0"/>
        <v>25</v>
      </c>
      <c r="B25" s="3" t="s">
        <v>46</v>
      </c>
      <c r="C25" s="3" t="s">
        <v>188</v>
      </c>
      <c r="F25" s="3">
        <f>SUM(F20:F23)</f>
        <v>2203987151.2795138</v>
      </c>
      <c r="AX25" s="35" t="str">
        <f t="shared" si="5"/>
        <v/>
      </c>
      <c r="AZ25" s="36">
        <f t="shared" si="6"/>
        <v>0</v>
      </c>
      <c r="BA25" s="7">
        <f>IF(AY25&lt;&gt;0,VLOOKUP(AY25,'2021 ROO Import'!$A$1:$D$966,4,FALSE),0)</f>
        <v>0</v>
      </c>
    </row>
    <row r="26" spans="1:53" ht="9.75" customHeight="1" x14ac:dyDescent="0.15">
      <c r="A26" s="25">
        <f t="shared" si="0"/>
        <v>26</v>
      </c>
      <c r="B26" s="3" t="s">
        <v>46</v>
      </c>
      <c r="C26" s="3" t="s">
        <v>46</v>
      </c>
      <c r="AX26" s="35" t="str">
        <f t="shared" si="5"/>
        <v/>
      </c>
      <c r="AZ26" s="36">
        <f t="shared" si="6"/>
        <v>0</v>
      </c>
      <c r="BA26" s="7">
        <f>IF(AY26&lt;&gt;0,VLOOKUP(AY26,'2021 ROO Import'!$A$1:$D$966,4,FALSE),0)</f>
        <v>0</v>
      </c>
    </row>
    <row r="27" spans="1:53" ht="9.75" customHeight="1" x14ac:dyDescent="0.15">
      <c r="A27" s="25">
        <f t="shared" si="0"/>
        <v>27</v>
      </c>
      <c r="B27" s="3" t="s">
        <v>191</v>
      </c>
      <c r="AX27" s="35" t="str">
        <f t="shared" si="5"/>
        <v/>
      </c>
      <c r="AZ27" s="36">
        <f t="shared" si="6"/>
        <v>0</v>
      </c>
      <c r="BA27" s="7">
        <f>IF(AY27&lt;&gt;0,VLOOKUP(AY27,'2021 ROO Import'!$A$1:$D$966,4,FALSE),0)</f>
        <v>0</v>
      </c>
    </row>
    <row r="28" spans="1:53" ht="9.75" customHeight="1" x14ac:dyDescent="0.15">
      <c r="A28" s="25">
        <f t="shared" si="0"/>
        <v>28</v>
      </c>
      <c r="B28" s="3" t="s">
        <v>193</v>
      </c>
      <c r="C28" s="3" t="s">
        <v>194</v>
      </c>
      <c r="AX28" s="35" t="str">
        <f t="shared" si="5"/>
        <v/>
      </c>
      <c r="AZ28" s="36">
        <f t="shared" si="6"/>
        <v>0</v>
      </c>
      <c r="BA28" s="7">
        <f>IF(AY28&lt;&gt;0,VLOOKUP(AY28,'2021 ROO Import'!$A$1:$D$966,4,FALSE),0)</f>
        <v>0</v>
      </c>
    </row>
    <row r="29" spans="1:53" ht="9.75" customHeight="1" x14ac:dyDescent="0.15">
      <c r="A29" s="25">
        <f t="shared" si="0"/>
        <v>29</v>
      </c>
      <c r="B29" s="3" t="s">
        <v>46</v>
      </c>
      <c r="C29" s="3" t="s">
        <v>196</v>
      </c>
      <c r="E29" s="44" t="s">
        <v>993</v>
      </c>
      <c r="F29" s="3">
        <f>($AZ29)</f>
        <v>37729297.71955058</v>
      </c>
      <c r="G29" s="3">
        <f t="shared" ref="G29:M30" si="8">INDEX(Func_Alloc,MATCH($E29,FA_Desc,0),MATCH(G$6,$G$6:$AV$6,0))*$F29</f>
        <v>0</v>
      </c>
      <c r="H29" s="3">
        <f t="shared" si="8"/>
        <v>0</v>
      </c>
      <c r="I29" s="3">
        <f t="shared" si="8"/>
        <v>0</v>
      </c>
      <c r="J29" s="3">
        <f t="shared" si="8"/>
        <v>0</v>
      </c>
      <c r="K29" s="3">
        <f t="shared" si="8"/>
        <v>0</v>
      </c>
      <c r="L29" s="3">
        <f t="shared" si="8"/>
        <v>0</v>
      </c>
      <c r="M29" s="3">
        <f t="shared" si="8"/>
        <v>0</v>
      </c>
      <c r="N29" s="3">
        <f t="shared" ref="N29:AC29" si="9">INDEX(Func_Alloc,MATCH($E29,FA_Desc,0),MATCH(N$6,$G$6:$AV$6,0))*$F29</f>
        <v>37729297.71955058</v>
      </c>
      <c r="O29" s="3">
        <f t="shared" si="9"/>
        <v>0</v>
      </c>
      <c r="P29" s="3">
        <f t="shared" si="9"/>
        <v>0</v>
      </c>
      <c r="Q29" s="3">
        <f t="shared" si="9"/>
        <v>0</v>
      </c>
      <c r="R29" s="3">
        <f t="shared" si="9"/>
        <v>0</v>
      </c>
      <c r="S29" s="3">
        <f t="shared" si="9"/>
        <v>0</v>
      </c>
      <c r="T29" s="3">
        <f t="shared" si="9"/>
        <v>0</v>
      </c>
      <c r="U29" s="3">
        <f t="shared" si="9"/>
        <v>0</v>
      </c>
      <c r="V29" s="3">
        <f t="shared" si="9"/>
        <v>0</v>
      </c>
      <c r="W29" s="3">
        <f t="shared" si="9"/>
        <v>0</v>
      </c>
      <c r="X29" s="3">
        <f t="shared" si="9"/>
        <v>0</v>
      </c>
      <c r="Y29" s="3">
        <f t="shared" si="9"/>
        <v>0</v>
      </c>
      <c r="Z29" s="3">
        <f t="shared" si="9"/>
        <v>0</v>
      </c>
      <c r="AA29" s="3">
        <f t="shared" si="9"/>
        <v>0</v>
      </c>
      <c r="AB29" s="3">
        <f t="shared" si="9"/>
        <v>0</v>
      </c>
      <c r="AC29" s="3">
        <f t="shared" si="9"/>
        <v>0</v>
      </c>
      <c r="AD29" s="3">
        <f t="shared" ref="O29:AV30" si="10">INDEX(Func_Alloc,MATCH($E29,FA_Desc,0),MATCH(AD$6,$G$6:$AV$6,0))*$F29</f>
        <v>0</v>
      </c>
      <c r="AE29" s="3">
        <f t="shared" si="10"/>
        <v>0</v>
      </c>
      <c r="AF29" s="3">
        <f t="shared" si="10"/>
        <v>0</v>
      </c>
      <c r="AG29" s="3">
        <f t="shared" si="10"/>
        <v>0</v>
      </c>
      <c r="AH29" s="3">
        <f t="shared" si="10"/>
        <v>0</v>
      </c>
      <c r="AI29" s="3">
        <f t="shared" si="10"/>
        <v>0</v>
      </c>
      <c r="AJ29" s="3">
        <f t="shared" si="10"/>
        <v>0</v>
      </c>
      <c r="AK29" s="3">
        <f t="shared" si="10"/>
        <v>0</v>
      </c>
      <c r="AL29" s="3">
        <f t="shared" si="10"/>
        <v>0</v>
      </c>
      <c r="AM29" s="3">
        <f t="shared" si="10"/>
        <v>0</v>
      </c>
      <c r="AN29" s="3">
        <f t="shared" si="10"/>
        <v>0</v>
      </c>
      <c r="AO29" s="3">
        <f t="shared" si="10"/>
        <v>0</v>
      </c>
      <c r="AP29" s="3">
        <f t="shared" si="10"/>
        <v>0</v>
      </c>
      <c r="AQ29" s="3">
        <f t="shared" si="10"/>
        <v>0</v>
      </c>
      <c r="AR29" s="3">
        <f t="shared" si="10"/>
        <v>0</v>
      </c>
      <c r="AS29" s="3">
        <f t="shared" si="10"/>
        <v>0</v>
      </c>
      <c r="AT29" s="3">
        <f t="shared" si="10"/>
        <v>0</v>
      </c>
      <c r="AU29" s="3">
        <f t="shared" si="10"/>
        <v>0</v>
      </c>
      <c r="AV29" s="3">
        <f t="shared" si="10"/>
        <v>0</v>
      </c>
      <c r="AX29" s="35" t="str">
        <f t="shared" si="5"/>
        <v>OK</v>
      </c>
      <c r="AY29" s="53">
        <v>106</v>
      </c>
      <c r="AZ29" s="36">
        <f t="shared" si="6"/>
        <v>37729297.71955058</v>
      </c>
      <c r="BA29" s="7">
        <f>IF(AY29&lt;&gt;0,VLOOKUP(AY29,'2021 ROO Import'!$A$1:$D$966,4,FALSE),0)</f>
        <v>37729297.71955058</v>
      </c>
    </row>
    <row r="30" spans="1:53" ht="9.75" customHeight="1" x14ac:dyDescent="0.15">
      <c r="A30" s="25">
        <f t="shared" si="0"/>
        <v>30</v>
      </c>
      <c r="B30" s="3" t="s">
        <v>46</v>
      </c>
      <c r="C30" s="3" t="s">
        <v>198</v>
      </c>
      <c r="E30" s="44" t="s">
        <v>994</v>
      </c>
      <c r="F30" s="3">
        <f>($AZ30)</f>
        <v>0</v>
      </c>
      <c r="G30" s="3">
        <f t="shared" si="8"/>
        <v>0</v>
      </c>
      <c r="H30" s="3">
        <f t="shared" si="8"/>
        <v>0</v>
      </c>
      <c r="I30" s="3">
        <f t="shared" si="8"/>
        <v>0</v>
      </c>
      <c r="J30" s="3">
        <f t="shared" si="8"/>
        <v>0</v>
      </c>
      <c r="K30" s="3">
        <f t="shared" si="8"/>
        <v>0</v>
      </c>
      <c r="L30" s="3">
        <f t="shared" si="8"/>
        <v>0</v>
      </c>
      <c r="M30" s="3">
        <f t="shared" si="8"/>
        <v>0</v>
      </c>
      <c r="N30" s="3">
        <f>INDEX(Func_Alloc,MATCH($E30,FA_Desc,0),MATCH(N$6,$G$6:$AV$6,0))*$F30</f>
        <v>0</v>
      </c>
      <c r="O30" s="3">
        <f t="shared" si="10"/>
        <v>0</v>
      </c>
      <c r="P30" s="3">
        <f t="shared" si="10"/>
        <v>0</v>
      </c>
      <c r="Q30" s="3">
        <f t="shared" si="10"/>
        <v>0</v>
      </c>
      <c r="R30" s="3">
        <f t="shared" si="10"/>
        <v>0</v>
      </c>
      <c r="S30" s="3">
        <f t="shared" si="10"/>
        <v>0</v>
      </c>
      <c r="T30" s="3">
        <f t="shared" si="10"/>
        <v>0</v>
      </c>
      <c r="U30" s="3">
        <f t="shared" si="10"/>
        <v>0</v>
      </c>
      <c r="V30" s="3">
        <f t="shared" si="10"/>
        <v>0</v>
      </c>
      <c r="W30" s="3">
        <f t="shared" si="10"/>
        <v>0</v>
      </c>
      <c r="X30" s="3">
        <f t="shared" si="10"/>
        <v>0</v>
      </c>
      <c r="Y30" s="3">
        <f t="shared" si="10"/>
        <v>0</v>
      </c>
      <c r="Z30" s="3">
        <f t="shared" si="10"/>
        <v>0</v>
      </c>
      <c r="AA30" s="3">
        <f t="shared" si="10"/>
        <v>0</v>
      </c>
      <c r="AB30" s="3">
        <f t="shared" si="10"/>
        <v>0</v>
      </c>
      <c r="AC30" s="3">
        <f t="shared" si="10"/>
        <v>0</v>
      </c>
      <c r="AD30" s="3">
        <f t="shared" si="10"/>
        <v>0</v>
      </c>
      <c r="AE30" s="3">
        <f t="shared" si="10"/>
        <v>0</v>
      </c>
      <c r="AF30" s="3">
        <f t="shared" si="10"/>
        <v>0</v>
      </c>
      <c r="AG30" s="3">
        <f t="shared" si="10"/>
        <v>0</v>
      </c>
      <c r="AH30" s="3">
        <f t="shared" si="10"/>
        <v>0</v>
      </c>
      <c r="AI30" s="3">
        <f t="shared" si="10"/>
        <v>0</v>
      </c>
      <c r="AJ30" s="3">
        <f t="shared" si="10"/>
        <v>0</v>
      </c>
      <c r="AK30" s="3">
        <f t="shared" si="10"/>
        <v>0</v>
      </c>
      <c r="AL30" s="3">
        <f t="shared" si="10"/>
        <v>0</v>
      </c>
      <c r="AM30" s="3">
        <f t="shared" si="10"/>
        <v>0</v>
      </c>
      <c r="AN30" s="3">
        <f t="shared" si="10"/>
        <v>0</v>
      </c>
      <c r="AO30" s="3">
        <f t="shared" si="10"/>
        <v>0</v>
      </c>
      <c r="AP30" s="3">
        <f t="shared" si="10"/>
        <v>0</v>
      </c>
      <c r="AQ30" s="3">
        <f t="shared" si="10"/>
        <v>0</v>
      </c>
      <c r="AR30" s="3">
        <f t="shared" si="10"/>
        <v>0</v>
      </c>
      <c r="AS30" s="3">
        <f t="shared" si="10"/>
        <v>0</v>
      </c>
      <c r="AT30" s="3">
        <f t="shared" si="10"/>
        <v>0</v>
      </c>
      <c r="AU30" s="3">
        <f t="shared" si="10"/>
        <v>0</v>
      </c>
      <c r="AV30" s="3">
        <f t="shared" si="10"/>
        <v>0</v>
      </c>
      <c r="AX30" s="35" t="str">
        <f t="shared" si="5"/>
        <v>OK</v>
      </c>
      <c r="AY30" s="53">
        <v>107</v>
      </c>
      <c r="AZ30" s="36">
        <f t="shared" si="6"/>
        <v>0</v>
      </c>
      <c r="BA30" s="7">
        <f>IF(AY30&lt;&gt;0,VLOOKUP(AY30,'2021 ROO Import'!$A$1:$D$966,4,FALSE),0)</f>
        <v>0</v>
      </c>
    </row>
    <row r="31" spans="1:53" ht="9.75" customHeight="1" x14ac:dyDescent="0.15">
      <c r="A31" s="25">
        <f t="shared" si="0"/>
        <v>31</v>
      </c>
      <c r="B31" s="3" t="s">
        <v>46</v>
      </c>
      <c r="C31" s="3" t="s">
        <v>200</v>
      </c>
      <c r="F31" s="3">
        <f>SUM(F29:F30)</f>
        <v>37729297.71955058</v>
      </c>
      <c r="AX31" s="35" t="str">
        <f t="shared" si="5"/>
        <v/>
      </c>
      <c r="AZ31" s="36">
        <f t="shared" si="6"/>
        <v>0</v>
      </c>
      <c r="BA31" s="7">
        <f>IF(AY31&lt;&gt;0,VLOOKUP(AY31,'2021 ROO Import'!$A$1:$D$966,4,FALSE),0)</f>
        <v>0</v>
      </c>
    </row>
    <row r="32" spans="1:53" ht="9.75" customHeight="1" x14ac:dyDescent="0.15">
      <c r="A32" s="25">
        <f t="shared" si="0"/>
        <v>32</v>
      </c>
      <c r="B32" s="3" t="s">
        <v>46</v>
      </c>
      <c r="C32" s="3" t="s">
        <v>46</v>
      </c>
      <c r="AX32" s="35" t="str">
        <f t="shared" si="5"/>
        <v/>
      </c>
      <c r="AZ32" s="36">
        <f t="shared" si="6"/>
        <v>0</v>
      </c>
      <c r="BA32" s="7">
        <f>IF(AY32&lt;&gt;0,VLOOKUP(AY32,'2021 ROO Import'!$A$1:$D$966,4,FALSE),0)</f>
        <v>0</v>
      </c>
    </row>
    <row r="33" spans="1:53" ht="9.75" customHeight="1" x14ac:dyDescent="0.15">
      <c r="A33" s="25">
        <f t="shared" si="0"/>
        <v>33</v>
      </c>
      <c r="B33" s="3" t="s">
        <v>203</v>
      </c>
      <c r="C33" s="3" t="s">
        <v>204</v>
      </c>
      <c r="AX33" s="35" t="str">
        <f t="shared" si="5"/>
        <v/>
      </c>
      <c r="AZ33" s="36">
        <f t="shared" si="6"/>
        <v>0</v>
      </c>
      <c r="BA33" s="7">
        <f>IF(AY33&lt;&gt;0,VLOOKUP(AY33,'2021 ROO Import'!$A$1:$D$966,4,FALSE),0)</f>
        <v>0</v>
      </c>
    </row>
    <row r="34" spans="1:53" ht="9.75" customHeight="1" x14ac:dyDescent="0.15">
      <c r="A34" s="25">
        <f t="shared" si="0"/>
        <v>34</v>
      </c>
      <c r="B34" s="3" t="s">
        <v>46</v>
      </c>
      <c r="C34" s="3" t="s">
        <v>196</v>
      </c>
      <c r="E34" s="44" t="s">
        <v>993</v>
      </c>
      <c r="F34" s="3">
        <f>($AZ34)</f>
        <v>0</v>
      </c>
      <c r="G34" s="3">
        <f t="shared" ref="G34:AV34" si="11">INDEX(Func_Alloc,MATCH($E34,FA_Desc,0),MATCH(G$6,$G$6:$AV$6,0))*$F34</f>
        <v>0</v>
      </c>
      <c r="H34" s="3">
        <f t="shared" si="11"/>
        <v>0</v>
      </c>
      <c r="I34" s="3">
        <f t="shared" si="11"/>
        <v>0</v>
      </c>
      <c r="J34" s="3">
        <f t="shared" si="11"/>
        <v>0</v>
      </c>
      <c r="K34" s="3">
        <f t="shared" si="11"/>
        <v>0</v>
      </c>
      <c r="L34" s="3">
        <f t="shared" si="11"/>
        <v>0</v>
      </c>
      <c r="M34" s="3">
        <f t="shared" si="11"/>
        <v>0</v>
      </c>
      <c r="N34" s="3">
        <f t="shared" si="11"/>
        <v>0</v>
      </c>
      <c r="O34" s="3">
        <f t="shared" si="11"/>
        <v>0</v>
      </c>
      <c r="P34" s="3">
        <f t="shared" si="11"/>
        <v>0</v>
      </c>
      <c r="Q34" s="3">
        <f t="shared" si="11"/>
        <v>0</v>
      </c>
      <c r="R34" s="3">
        <f t="shared" si="11"/>
        <v>0</v>
      </c>
      <c r="S34" s="3">
        <f t="shared" si="11"/>
        <v>0</v>
      </c>
      <c r="T34" s="3">
        <f t="shared" si="11"/>
        <v>0</v>
      </c>
      <c r="U34" s="3">
        <f t="shared" si="11"/>
        <v>0</v>
      </c>
      <c r="V34" s="3">
        <f t="shared" si="11"/>
        <v>0</v>
      </c>
      <c r="W34" s="3">
        <f t="shared" si="11"/>
        <v>0</v>
      </c>
      <c r="X34" s="3">
        <f t="shared" si="11"/>
        <v>0</v>
      </c>
      <c r="Y34" s="3">
        <f t="shared" si="11"/>
        <v>0</v>
      </c>
      <c r="Z34" s="3">
        <f t="shared" si="11"/>
        <v>0</v>
      </c>
      <c r="AA34" s="3">
        <f t="shared" si="11"/>
        <v>0</v>
      </c>
      <c r="AB34" s="3">
        <f t="shared" si="11"/>
        <v>0</v>
      </c>
      <c r="AC34" s="3">
        <f t="shared" si="11"/>
        <v>0</v>
      </c>
      <c r="AD34" s="3">
        <f t="shared" si="11"/>
        <v>0</v>
      </c>
      <c r="AE34" s="3">
        <f t="shared" si="11"/>
        <v>0</v>
      </c>
      <c r="AF34" s="3">
        <f t="shared" si="11"/>
        <v>0</v>
      </c>
      <c r="AG34" s="3">
        <f t="shared" si="11"/>
        <v>0</v>
      </c>
      <c r="AH34" s="3">
        <f t="shared" si="11"/>
        <v>0</v>
      </c>
      <c r="AI34" s="3">
        <f t="shared" si="11"/>
        <v>0</v>
      </c>
      <c r="AJ34" s="3">
        <f t="shared" si="11"/>
        <v>0</v>
      </c>
      <c r="AK34" s="3">
        <f t="shared" si="11"/>
        <v>0</v>
      </c>
      <c r="AL34" s="3">
        <f t="shared" si="11"/>
        <v>0</v>
      </c>
      <c r="AM34" s="3">
        <f t="shared" si="11"/>
        <v>0</v>
      </c>
      <c r="AN34" s="3">
        <f t="shared" si="11"/>
        <v>0</v>
      </c>
      <c r="AO34" s="3">
        <f t="shared" si="11"/>
        <v>0</v>
      </c>
      <c r="AP34" s="3">
        <f t="shared" si="11"/>
        <v>0</v>
      </c>
      <c r="AQ34" s="3">
        <f t="shared" si="11"/>
        <v>0</v>
      </c>
      <c r="AR34" s="3">
        <f t="shared" si="11"/>
        <v>0</v>
      </c>
      <c r="AS34" s="3">
        <f t="shared" si="11"/>
        <v>0</v>
      </c>
      <c r="AT34" s="3">
        <f t="shared" si="11"/>
        <v>0</v>
      </c>
      <c r="AU34" s="3">
        <f t="shared" si="11"/>
        <v>0</v>
      </c>
      <c r="AV34" s="3">
        <f t="shared" si="11"/>
        <v>0</v>
      </c>
      <c r="AX34" s="35" t="str">
        <f t="shared" si="5"/>
        <v>OK</v>
      </c>
      <c r="AY34" s="53">
        <v>110</v>
      </c>
      <c r="AZ34" s="36">
        <f t="shared" si="6"/>
        <v>0</v>
      </c>
      <c r="BA34" s="7">
        <f>IF(AY34&lt;&gt;0,VLOOKUP(AY34,'2021 ROO Import'!$A$1:$D$966,4,FALSE),0)</f>
        <v>0</v>
      </c>
    </row>
    <row r="35" spans="1:53" ht="9.75" customHeight="1" x14ac:dyDescent="0.15">
      <c r="A35" s="25">
        <f t="shared" si="0"/>
        <v>35</v>
      </c>
      <c r="C35" s="3" t="s">
        <v>1116</v>
      </c>
      <c r="E35" s="44" t="s">
        <v>993</v>
      </c>
      <c r="F35" s="3">
        <f>($AZ35)</f>
        <v>82264572.567680612</v>
      </c>
      <c r="G35" s="3">
        <f t="shared" ref="G35:V36" si="12">INDEX(Func_Alloc,MATCH($E35,FA_Desc,0),MATCH(G$6,$G$6:$AV$6,0))*$F35</f>
        <v>0</v>
      </c>
      <c r="H35" s="3">
        <f t="shared" si="12"/>
        <v>0</v>
      </c>
      <c r="I35" s="3">
        <f t="shared" si="12"/>
        <v>0</v>
      </c>
      <c r="J35" s="3">
        <f t="shared" si="12"/>
        <v>0</v>
      </c>
      <c r="K35" s="3">
        <f t="shared" si="12"/>
        <v>0</v>
      </c>
      <c r="L35" s="3">
        <f t="shared" si="12"/>
        <v>0</v>
      </c>
      <c r="M35" s="3">
        <f t="shared" si="12"/>
        <v>0</v>
      </c>
      <c r="N35" s="3">
        <f t="shared" si="12"/>
        <v>82264572.567680612</v>
      </c>
      <c r="O35" s="3">
        <f t="shared" si="12"/>
        <v>0</v>
      </c>
      <c r="P35" s="3">
        <f t="shared" si="12"/>
        <v>0</v>
      </c>
      <c r="Q35" s="3">
        <f t="shared" si="12"/>
        <v>0</v>
      </c>
      <c r="R35" s="3">
        <f t="shared" si="12"/>
        <v>0</v>
      </c>
      <c r="S35" s="3">
        <f t="shared" si="12"/>
        <v>0</v>
      </c>
      <c r="T35" s="3">
        <f t="shared" si="12"/>
        <v>0</v>
      </c>
      <c r="U35" s="3">
        <f t="shared" si="12"/>
        <v>0</v>
      </c>
      <c r="V35" s="3">
        <f t="shared" si="12"/>
        <v>0</v>
      </c>
      <c r="W35" s="3">
        <f t="shared" ref="W35:AV35" si="13">INDEX(Func_Alloc,MATCH($E35,FA_Desc,0),MATCH(W$6,$G$6:$AV$6,0))*$F35</f>
        <v>0</v>
      </c>
      <c r="X35" s="3">
        <f t="shared" si="13"/>
        <v>0</v>
      </c>
      <c r="Y35" s="3">
        <f t="shared" si="13"/>
        <v>0</v>
      </c>
      <c r="Z35" s="3">
        <f t="shared" si="13"/>
        <v>0</v>
      </c>
      <c r="AA35" s="3">
        <f t="shared" si="13"/>
        <v>0</v>
      </c>
      <c r="AB35" s="3">
        <f t="shared" si="13"/>
        <v>0</v>
      </c>
      <c r="AC35" s="3">
        <f t="shared" si="13"/>
        <v>0</v>
      </c>
      <c r="AD35" s="3">
        <f t="shared" si="13"/>
        <v>0</v>
      </c>
      <c r="AE35" s="3">
        <f t="shared" si="13"/>
        <v>0</v>
      </c>
      <c r="AF35" s="3">
        <f t="shared" si="13"/>
        <v>0</v>
      </c>
      <c r="AG35" s="3">
        <f t="shared" si="13"/>
        <v>0</v>
      </c>
      <c r="AH35" s="3">
        <f t="shared" si="13"/>
        <v>0</v>
      </c>
      <c r="AI35" s="3">
        <f t="shared" si="13"/>
        <v>0</v>
      </c>
      <c r="AJ35" s="3">
        <f t="shared" si="13"/>
        <v>0</v>
      </c>
      <c r="AK35" s="3">
        <f t="shared" si="13"/>
        <v>0</v>
      </c>
      <c r="AL35" s="3">
        <f t="shared" si="13"/>
        <v>0</v>
      </c>
      <c r="AM35" s="3">
        <f t="shared" si="13"/>
        <v>0</v>
      </c>
      <c r="AN35" s="3">
        <f t="shared" si="13"/>
        <v>0</v>
      </c>
      <c r="AO35" s="3">
        <f t="shared" si="13"/>
        <v>0</v>
      </c>
      <c r="AP35" s="3">
        <f t="shared" si="13"/>
        <v>0</v>
      </c>
      <c r="AQ35" s="3">
        <f t="shared" si="13"/>
        <v>0</v>
      </c>
      <c r="AR35" s="3">
        <f t="shared" si="13"/>
        <v>0</v>
      </c>
      <c r="AS35" s="3">
        <f t="shared" si="13"/>
        <v>0</v>
      </c>
      <c r="AT35" s="3">
        <f t="shared" si="13"/>
        <v>0</v>
      </c>
      <c r="AU35" s="3">
        <f t="shared" si="13"/>
        <v>0</v>
      </c>
      <c r="AV35" s="3">
        <f t="shared" si="13"/>
        <v>0</v>
      </c>
      <c r="AX35" s="35" t="str">
        <f t="shared" si="5"/>
        <v>OK</v>
      </c>
      <c r="AY35" s="53" t="s">
        <v>1110</v>
      </c>
      <c r="AZ35" s="36">
        <f>BA35</f>
        <v>82264572.567680612</v>
      </c>
      <c r="BA35" s="7">
        <f>IF(AY35&lt;&gt;0,VLOOKUP(AY35,'2021 ROO Import'!$A$1:$D$966,4,FALSE),0)</f>
        <v>82264572.567680612</v>
      </c>
    </row>
    <row r="36" spans="1:53" ht="9.75" customHeight="1" x14ac:dyDescent="0.15">
      <c r="A36" s="25">
        <f t="shared" si="0"/>
        <v>36</v>
      </c>
      <c r="B36" s="3" t="s">
        <v>46</v>
      </c>
      <c r="C36" s="3" t="s">
        <v>198</v>
      </c>
      <c r="E36" s="44" t="s">
        <v>994</v>
      </c>
      <c r="F36" s="3">
        <f>($AZ36)</f>
        <v>0</v>
      </c>
      <c r="G36" s="3">
        <f t="shared" si="12"/>
        <v>0</v>
      </c>
      <c r="H36" s="3">
        <f t="shared" si="12"/>
        <v>0</v>
      </c>
      <c r="I36" s="3">
        <f t="shared" si="12"/>
        <v>0</v>
      </c>
      <c r="J36" s="3">
        <f t="shared" si="12"/>
        <v>0</v>
      </c>
      <c r="K36" s="3">
        <f t="shared" si="12"/>
        <v>0</v>
      </c>
      <c r="L36" s="3">
        <f t="shared" si="12"/>
        <v>0</v>
      </c>
      <c r="M36" s="3">
        <f t="shared" si="12"/>
        <v>0</v>
      </c>
      <c r="N36" s="3">
        <f t="shared" si="12"/>
        <v>0</v>
      </c>
      <c r="O36" s="3">
        <f t="shared" si="12"/>
        <v>0</v>
      </c>
      <c r="P36" s="3">
        <f t="shared" si="12"/>
        <v>0</v>
      </c>
      <c r="Q36" s="3">
        <f t="shared" si="12"/>
        <v>0</v>
      </c>
      <c r="R36" s="3">
        <f t="shared" si="12"/>
        <v>0</v>
      </c>
      <c r="S36" s="3">
        <f t="shared" si="12"/>
        <v>0</v>
      </c>
      <c r="T36" s="3">
        <f t="shared" si="12"/>
        <v>0</v>
      </c>
      <c r="U36" s="3">
        <f t="shared" si="12"/>
        <v>0</v>
      </c>
      <c r="V36" s="3">
        <f t="shared" si="12"/>
        <v>0</v>
      </c>
      <c r="W36" s="3">
        <f t="shared" ref="W36:AV36" si="14">INDEX(Func_Alloc,MATCH($E36,FA_Desc,0),MATCH(W$6,$G$6:$AV$6,0))*$F36</f>
        <v>0</v>
      </c>
      <c r="X36" s="3">
        <f t="shared" si="14"/>
        <v>0</v>
      </c>
      <c r="Y36" s="3">
        <f t="shared" si="14"/>
        <v>0</v>
      </c>
      <c r="Z36" s="3">
        <f t="shared" si="14"/>
        <v>0</v>
      </c>
      <c r="AA36" s="3">
        <f t="shared" si="14"/>
        <v>0</v>
      </c>
      <c r="AB36" s="3">
        <f t="shared" si="14"/>
        <v>0</v>
      </c>
      <c r="AC36" s="3">
        <f t="shared" si="14"/>
        <v>0</v>
      </c>
      <c r="AD36" s="3">
        <f t="shared" si="14"/>
        <v>0</v>
      </c>
      <c r="AE36" s="3">
        <f t="shared" si="14"/>
        <v>0</v>
      </c>
      <c r="AF36" s="3">
        <f t="shared" si="14"/>
        <v>0</v>
      </c>
      <c r="AG36" s="3">
        <f t="shared" si="14"/>
        <v>0</v>
      </c>
      <c r="AH36" s="3">
        <f t="shared" si="14"/>
        <v>0</v>
      </c>
      <c r="AI36" s="3">
        <f t="shared" si="14"/>
        <v>0</v>
      </c>
      <c r="AJ36" s="3">
        <f t="shared" si="14"/>
        <v>0</v>
      </c>
      <c r="AK36" s="3">
        <f t="shared" si="14"/>
        <v>0</v>
      </c>
      <c r="AL36" s="3">
        <f t="shared" si="14"/>
        <v>0</v>
      </c>
      <c r="AM36" s="3">
        <f t="shared" si="14"/>
        <v>0</v>
      </c>
      <c r="AN36" s="3">
        <f t="shared" si="14"/>
        <v>0</v>
      </c>
      <c r="AO36" s="3">
        <f t="shared" si="14"/>
        <v>0</v>
      </c>
      <c r="AP36" s="3">
        <f t="shared" si="14"/>
        <v>0</v>
      </c>
      <c r="AQ36" s="3">
        <f t="shared" si="14"/>
        <v>0</v>
      </c>
      <c r="AR36" s="3">
        <f t="shared" si="14"/>
        <v>0</v>
      </c>
      <c r="AS36" s="3">
        <f t="shared" si="14"/>
        <v>0</v>
      </c>
      <c r="AT36" s="3">
        <f t="shared" si="14"/>
        <v>0</v>
      </c>
      <c r="AU36" s="3">
        <f t="shared" si="14"/>
        <v>0</v>
      </c>
      <c r="AV36" s="3">
        <f t="shared" si="14"/>
        <v>0</v>
      </c>
      <c r="AX36" s="35" t="str">
        <f t="shared" si="5"/>
        <v>OK</v>
      </c>
      <c r="AY36" s="53">
        <v>111</v>
      </c>
      <c r="AZ36" s="36">
        <f t="shared" si="6"/>
        <v>0</v>
      </c>
      <c r="BA36" s="7">
        <f>IF(AY36&lt;&gt;0,VLOOKUP(AY36,'2021 ROO Import'!$A$1:$D$966,4,FALSE),0)</f>
        <v>0</v>
      </c>
    </row>
    <row r="37" spans="1:53" ht="9.75" customHeight="1" x14ac:dyDescent="0.15">
      <c r="A37" s="25">
        <f t="shared" si="0"/>
        <v>37</v>
      </c>
      <c r="B37" s="3" t="s">
        <v>46</v>
      </c>
      <c r="C37" s="3" t="s">
        <v>207</v>
      </c>
      <c r="F37" s="3">
        <f>SUM(F34:F36)</f>
        <v>82264572.567680612</v>
      </c>
      <c r="AX37" s="35" t="str">
        <f t="shared" si="5"/>
        <v/>
      </c>
      <c r="AZ37" s="36">
        <f t="shared" si="6"/>
        <v>0</v>
      </c>
      <c r="BA37" s="7">
        <f>IF(AY37&lt;&gt;0,VLOOKUP(AY37,'2021 ROO Import'!$A$1:$D$966,4,FALSE),0)</f>
        <v>0</v>
      </c>
    </row>
    <row r="38" spans="1:53" ht="9.75" customHeight="1" x14ac:dyDescent="0.15">
      <c r="A38" s="25">
        <f t="shared" si="0"/>
        <v>38</v>
      </c>
      <c r="B38" s="3" t="s">
        <v>46</v>
      </c>
      <c r="C38" s="3" t="s">
        <v>46</v>
      </c>
      <c r="AX38" s="35" t="str">
        <f t="shared" si="5"/>
        <v/>
      </c>
      <c r="AZ38" s="36">
        <f t="shared" si="6"/>
        <v>0</v>
      </c>
      <c r="BA38" s="7">
        <f>IF(AY38&lt;&gt;0,VLOOKUP(AY38,'2021 ROO Import'!$A$1:$D$966,4,FALSE),0)</f>
        <v>0</v>
      </c>
    </row>
    <row r="39" spans="1:53" ht="9.75" customHeight="1" x14ac:dyDescent="0.15">
      <c r="A39" s="25">
        <f t="shared" si="0"/>
        <v>39</v>
      </c>
      <c r="B39" s="3" t="s">
        <v>210</v>
      </c>
      <c r="C39" s="3" t="s">
        <v>211</v>
      </c>
      <c r="AX39" s="35" t="str">
        <f t="shared" si="5"/>
        <v/>
      </c>
      <c r="AZ39" s="36">
        <f t="shared" si="6"/>
        <v>0</v>
      </c>
      <c r="BA39" s="7">
        <f>IF(AY39&lt;&gt;0,VLOOKUP(AY39,'2021 ROO Import'!$A$1:$D$966,4,FALSE),0)</f>
        <v>0</v>
      </c>
    </row>
    <row r="40" spans="1:53" ht="9.75" customHeight="1" x14ac:dyDescent="0.15">
      <c r="A40" s="25">
        <f t="shared" si="0"/>
        <v>40</v>
      </c>
      <c r="C40" s="3" t="s">
        <v>1116</v>
      </c>
      <c r="E40" s="44" t="s">
        <v>993</v>
      </c>
      <c r="F40" s="3">
        <f>($AZ40)</f>
        <v>441131992.0082044</v>
      </c>
      <c r="G40" s="3">
        <f t="shared" ref="G40:M41" si="15">INDEX(Func_Alloc,MATCH($E40,FA_Desc,0),MATCH(G$6,$G$6:$AV$6,0))*$F40</f>
        <v>0</v>
      </c>
      <c r="H40" s="3">
        <f t="shared" si="15"/>
        <v>0</v>
      </c>
      <c r="I40" s="3">
        <f t="shared" si="15"/>
        <v>0</v>
      </c>
      <c r="J40" s="3">
        <f t="shared" si="15"/>
        <v>0</v>
      </c>
      <c r="K40" s="3">
        <f t="shared" si="15"/>
        <v>0</v>
      </c>
      <c r="L40" s="3">
        <f t="shared" si="15"/>
        <v>0</v>
      </c>
      <c r="M40" s="3">
        <f t="shared" si="15"/>
        <v>0</v>
      </c>
      <c r="N40" s="3">
        <f t="shared" ref="N40:AC40" si="16">INDEX(Func_Alloc,MATCH($E40,FA_Desc,0),MATCH(N$6,$G$6:$AV$6,0))*$F40</f>
        <v>441131992.0082044</v>
      </c>
      <c r="O40" s="3">
        <f t="shared" si="16"/>
        <v>0</v>
      </c>
      <c r="P40" s="3">
        <f t="shared" si="16"/>
        <v>0</v>
      </c>
      <c r="Q40" s="3">
        <f t="shared" si="16"/>
        <v>0</v>
      </c>
      <c r="R40" s="3">
        <f t="shared" si="16"/>
        <v>0</v>
      </c>
      <c r="S40" s="3">
        <f t="shared" si="16"/>
        <v>0</v>
      </c>
      <c r="T40" s="3">
        <f t="shared" si="16"/>
        <v>0</v>
      </c>
      <c r="U40" s="3">
        <f t="shared" si="16"/>
        <v>0</v>
      </c>
      <c r="V40" s="3">
        <f t="shared" si="16"/>
        <v>0</v>
      </c>
      <c r="W40" s="3">
        <f t="shared" si="16"/>
        <v>0</v>
      </c>
      <c r="X40" s="3">
        <f t="shared" si="16"/>
        <v>0</v>
      </c>
      <c r="Y40" s="3">
        <f t="shared" si="16"/>
        <v>0</v>
      </c>
      <c r="Z40" s="3">
        <f t="shared" si="16"/>
        <v>0</v>
      </c>
      <c r="AA40" s="3">
        <f t="shared" si="16"/>
        <v>0</v>
      </c>
      <c r="AB40" s="3">
        <f t="shared" si="16"/>
        <v>0</v>
      </c>
      <c r="AC40" s="3">
        <f t="shared" si="16"/>
        <v>0</v>
      </c>
      <c r="AD40" s="3">
        <f t="shared" ref="O40:AV41" si="17">INDEX(Func_Alloc,MATCH($E40,FA_Desc,0),MATCH(AD$6,$G$6:$AV$6,0))*$F40</f>
        <v>0</v>
      </c>
      <c r="AE40" s="3">
        <f t="shared" si="17"/>
        <v>0</v>
      </c>
      <c r="AF40" s="3">
        <f t="shared" si="17"/>
        <v>0</v>
      </c>
      <c r="AG40" s="3">
        <f t="shared" si="17"/>
        <v>0</v>
      </c>
      <c r="AH40" s="3">
        <f t="shared" si="17"/>
        <v>0</v>
      </c>
      <c r="AI40" s="3">
        <f t="shared" si="17"/>
        <v>0</v>
      </c>
      <c r="AJ40" s="3">
        <f t="shared" si="17"/>
        <v>0</v>
      </c>
      <c r="AK40" s="3">
        <f t="shared" si="17"/>
        <v>0</v>
      </c>
      <c r="AL40" s="3">
        <f t="shared" si="17"/>
        <v>0</v>
      </c>
      <c r="AM40" s="3">
        <f t="shared" si="17"/>
        <v>0</v>
      </c>
      <c r="AN40" s="3">
        <f t="shared" si="17"/>
        <v>0</v>
      </c>
      <c r="AO40" s="3">
        <f t="shared" si="17"/>
        <v>0</v>
      </c>
      <c r="AP40" s="3">
        <f t="shared" si="17"/>
        <v>0</v>
      </c>
      <c r="AQ40" s="3">
        <f t="shared" si="17"/>
        <v>0</v>
      </c>
      <c r="AR40" s="3">
        <f t="shared" si="17"/>
        <v>0</v>
      </c>
      <c r="AS40" s="3">
        <f t="shared" si="17"/>
        <v>0</v>
      </c>
      <c r="AT40" s="3">
        <f t="shared" si="17"/>
        <v>0</v>
      </c>
      <c r="AU40" s="3">
        <f t="shared" si="17"/>
        <v>0</v>
      </c>
      <c r="AV40" s="3">
        <f t="shared" si="17"/>
        <v>0</v>
      </c>
      <c r="AX40" s="35" t="str">
        <f t="shared" si="5"/>
        <v>OK</v>
      </c>
      <c r="AY40" s="53" t="s">
        <v>1111</v>
      </c>
      <c r="AZ40" s="36">
        <f>BA40</f>
        <v>441131992.0082044</v>
      </c>
      <c r="BA40" s="7">
        <f>IF(AY40&lt;&gt;0,VLOOKUP(AY40,'2021 ROO Import'!$A$1:$D$966,4,FALSE),0)</f>
        <v>441131992.0082044</v>
      </c>
    </row>
    <row r="41" spans="1:53" ht="9.75" customHeight="1" x14ac:dyDescent="0.15">
      <c r="A41" s="25">
        <f t="shared" si="0"/>
        <v>41</v>
      </c>
      <c r="B41" s="3" t="s">
        <v>46</v>
      </c>
      <c r="C41" s="3" t="s">
        <v>198</v>
      </c>
      <c r="E41" s="44" t="s">
        <v>994</v>
      </c>
      <c r="F41" s="3">
        <f>($AZ41)</f>
        <v>75099.757728910146</v>
      </c>
      <c r="G41" s="3">
        <f t="shared" si="15"/>
        <v>0</v>
      </c>
      <c r="H41" s="3">
        <f t="shared" si="15"/>
        <v>0</v>
      </c>
      <c r="I41" s="3">
        <f t="shared" si="15"/>
        <v>0</v>
      </c>
      <c r="J41" s="3">
        <f t="shared" si="15"/>
        <v>0</v>
      </c>
      <c r="K41" s="3">
        <f t="shared" si="15"/>
        <v>0</v>
      </c>
      <c r="L41" s="3">
        <f t="shared" si="15"/>
        <v>0</v>
      </c>
      <c r="M41" s="3">
        <f t="shared" si="15"/>
        <v>0</v>
      </c>
      <c r="N41" s="3">
        <f>INDEX(Func_Alloc,MATCH($E41,FA_Desc,0),MATCH(N$6,$G$6:$AV$6,0))*$F41</f>
        <v>0</v>
      </c>
      <c r="O41" s="3">
        <f t="shared" si="17"/>
        <v>0</v>
      </c>
      <c r="P41" s="3">
        <f t="shared" si="17"/>
        <v>75099.757728910146</v>
      </c>
      <c r="Q41" s="3">
        <f t="shared" si="17"/>
        <v>0</v>
      </c>
      <c r="R41" s="3">
        <f t="shared" si="17"/>
        <v>0</v>
      </c>
      <c r="S41" s="3">
        <f t="shared" si="17"/>
        <v>0</v>
      </c>
      <c r="T41" s="3">
        <f t="shared" si="17"/>
        <v>0</v>
      </c>
      <c r="U41" s="3">
        <f t="shared" si="17"/>
        <v>0</v>
      </c>
      <c r="V41" s="3">
        <f t="shared" si="17"/>
        <v>0</v>
      </c>
      <c r="W41" s="3">
        <f t="shared" si="17"/>
        <v>0</v>
      </c>
      <c r="X41" s="3">
        <f t="shared" si="17"/>
        <v>0</v>
      </c>
      <c r="Y41" s="3">
        <f t="shared" si="17"/>
        <v>0</v>
      </c>
      <c r="Z41" s="3">
        <f t="shared" si="17"/>
        <v>0</v>
      </c>
      <c r="AA41" s="3">
        <f t="shared" si="17"/>
        <v>0</v>
      </c>
      <c r="AB41" s="3">
        <f t="shared" si="17"/>
        <v>0</v>
      </c>
      <c r="AC41" s="3">
        <f t="shared" si="17"/>
        <v>0</v>
      </c>
      <c r="AD41" s="3">
        <f t="shared" si="17"/>
        <v>0</v>
      </c>
      <c r="AE41" s="3">
        <f t="shared" si="17"/>
        <v>0</v>
      </c>
      <c r="AF41" s="3">
        <f t="shared" si="17"/>
        <v>0</v>
      </c>
      <c r="AG41" s="3">
        <f t="shared" si="17"/>
        <v>0</v>
      </c>
      <c r="AH41" s="3">
        <f t="shared" si="17"/>
        <v>0</v>
      </c>
      <c r="AI41" s="3">
        <f t="shared" si="17"/>
        <v>0</v>
      </c>
      <c r="AJ41" s="3">
        <f t="shared" si="17"/>
        <v>0</v>
      </c>
      <c r="AK41" s="3">
        <f t="shared" si="17"/>
        <v>0</v>
      </c>
      <c r="AL41" s="3">
        <f t="shared" si="17"/>
        <v>0</v>
      </c>
      <c r="AM41" s="3">
        <f t="shared" si="17"/>
        <v>0</v>
      </c>
      <c r="AN41" s="3">
        <f t="shared" si="17"/>
        <v>0</v>
      </c>
      <c r="AO41" s="3">
        <f t="shared" si="17"/>
        <v>0</v>
      </c>
      <c r="AP41" s="3">
        <f t="shared" si="17"/>
        <v>0</v>
      </c>
      <c r="AQ41" s="3">
        <f t="shared" si="17"/>
        <v>0</v>
      </c>
      <c r="AR41" s="3">
        <f t="shared" si="17"/>
        <v>0</v>
      </c>
      <c r="AS41" s="3">
        <f t="shared" si="17"/>
        <v>0</v>
      </c>
      <c r="AT41" s="3">
        <f t="shared" si="17"/>
        <v>0</v>
      </c>
      <c r="AU41" s="3">
        <f t="shared" si="17"/>
        <v>0</v>
      </c>
      <c r="AV41" s="3">
        <f t="shared" si="17"/>
        <v>0</v>
      </c>
      <c r="AX41" s="35" t="str">
        <f t="shared" si="5"/>
        <v>OK</v>
      </c>
      <c r="AY41" s="53">
        <v>115</v>
      </c>
      <c r="AZ41" s="36">
        <f t="shared" si="6"/>
        <v>75099.757728910146</v>
      </c>
      <c r="BA41" s="7">
        <f>IF(AY41&lt;&gt;0,VLOOKUP(AY41,'2021 ROO Import'!$A$1:$D$966,4,FALSE),0)</f>
        <v>75099.757728910146</v>
      </c>
    </row>
    <row r="42" spans="1:53" ht="9.75" customHeight="1" x14ac:dyDescent="0.15">
      <c r="A42" s="25">
        <f t="shared" si="0"/>
        <v>42</v>
      </c>
      <c r="B42" s="3" t="s">
        <v>46</v>
      </c>
      <c r="C42" s="3" t="s">
        <v>213</v>
      </c>
      <c r="F42" s="3">
        <f>SUM(F40:F41)</f>
        <v>441207091.76593333</v>
      </c>
      <c r="AX42" s="35" t="str">
        <f t="shared" si="5"/>
        <v/>
      </c>
      <c r="AZ42" s="36">
        <f t="shared" si="6"/>
        <v>0</v>
      </c>
      <c r="BA42" s="7">
        <f>IF(AY42&lt;&gt;0,VLOOKUP(AY42,'2021 ROO Import'!$A$1:$D$966,4,FALSE),0)</f>
        <v>0</v>
      </c>
    </row>
    <row r="43" spans="1:53" ht="9.75" customHeight="1" x14ac:dyDescent="0.15">
      <c r="A43" s="25">
        <f t="shared" si="0"/>
        <v>43</v>
      </c>
      <c r="B43" s="6"/>
      <c r="C43" s="6"/>
      <c r="AX43" s="35" t="str">
        <f t="shared" si="5"/>
        <v/>
      </c>
      <c r="AZ43" s="36">
        <f t="shared" si="6"/>
        <v>0</v>
      </c>
      <c r="BA43" s="7">
        <f>IF(AY43&lt;&gt;0,VLOOKUP(AY43,'2021 ROO Import'!$A$1:$D$966,4,FALSE),0)</f>
        <v>0</v>
      </c>
    </row>
    <row r="44" spans="1:53" ht="9.75" customHeight="1" x14ac:dyDescent="0.15">
      <c r="A44" s="25">
        <f t="shared" si="0"/>
        <v>44</v>
      </c>
      <c r="AX44" s="35" t="str">
        <f t="shared" si="5"/>
        <v/>
      </c>
      <c r="AZ44" s="36">
        <f t="shared" si="6"/>
        <v>0</v>
      </c>
      <c r="BA44" s="7">
        <f>IF(AY44&lt;&gt;0,VLOOKUP(AY44,'2021 ROO Import'!$A$1:$D$966,4,FALSE),0)</f>
        <v>0</v>
      </c>
    </row>
    <row r="45" spans="1:53" ht="9.75" customHeight="1" x14ac:dyDescent="0.15">
      <c r="A45" s="25">
        <f t="shared" si="0"/>
        <v>45</v>
      </c>
      <c r="B45" s="3" t="s">
        <v>217</v>
      </c>
      <c r="C45" s="3" t="s">
        <v>218</v>
      </c>
      <c r="AX45" s="35" t="str">
        <f t="shared" si="5"/>
        <v/>
      </c>
      <c r="AZ45" s="36">
        <f t="shared" si="6"/>
        <v>0</v>
      </c>
      <c r="BA45" s="7">
        <f>IF(AY45&lt;&gt;0,VLOOKUP(AY45,'2021 ROO Import'!$A$1:$D$966,4,FALSE),0)</f>
        <v>0</v>
      </c>
    </row>
    <row r="46" spans="1:53" ht="9.75" customHeight="1" x14ac:dyDescent="0.15">
      <c r="A46" s="25">
        <f t="shared" si="0"/>
        <v>46</v>
      </c>
      <c r="C46" s="3" t="s">
        <v>1116</v>
      </c>
      <c r="E46" s="44" t="s">
        <v>993</v>
      </c>
      <c r="F46" s="3">
        <f>($AZ46)</f>
        <v>216028608.68065542</v>
      </c>
      <c r="G46" s="3">
        <f t="shared" ref="G46:M47" si="18">INDEX(Func_Alloc,MATCH($E46,FA_Desc,0),MATCH(G$6,$G$6:$AV$6,0))*$F46</f>
        <v>0</v>
      </c>
      <c r="H46" s="3">
        <f t="shared" si="18"/>
        <v>0</v>
      </c>
      <c r="I46" s="3">
        <f t="shared" si="18"/>
        <v>0</v>
      </c>
      <c r="J46" s="3">
        <f t="shared" si="18"/>
        <v>0</v>
      </c>
      <c r="K46" s="3">
        <f t="shared" si="18"/>
        <v>0</v>
      </c>
      <c r="L46" s="3">
        <f t="shared" si="18"/>
        <v>0</v>
      </c>
      <c r="M46" s="3">
        <f t="shared" si="18"/>
        <v>0</v>
      </c>
      <c r="N46" s="3">
        <f t="shared" ref="N46:AC46" si="19">INDEX(Func_Alloc,MATCH($E46,FA_Desc,0),MATCH(N$6,$G$6:$AV$6,0))*$F46</f>
        <v>216028608.68065542</v>
      </c>
      <c r="O46" s="3">
        <f t="shared" si="19"/>
        <v>0</v>
      </c>
      <c r="P46" s="3">
        <f t="shared" si="19"/>
        <v>0</v>
      </c>
      <c r="Q46" s="3">
        <f t="shared" si="19"/>
        <v>0</v>
      </c>
      <c r="R46" s="3">
        <f t="shared" si="19"/>
        <v>0</v>
      </c>
      <c r="S46" s="3">
        <f t="shared" si="19"/>
        <v>0</v>
      </c>
      <c r="T46" s="3">
        <f t="shared" si="19"/>
        <v>0</v>
      </c>
      <c r="U46" s="3">
        <f t="shared" si="19"/>
        <v>0</v>
      </c>
      <c r="V46" s="3">
        <f t="shared" si="19"/>
        <v>0</v>
      </c>
      <c r="W46" s="3">
        <f t="shared" si="19"/>
        <v>0</v>
      </c>
      <c r="X46" s="3">
        <f t="shared" si="19"/>
        <v>0</v>
      </c>
      <c r="Y46" s="3">
        <f t="shared" si="19"/>
        <v>0</v>
      </c>
      <c r="Z46" s="3">
        <f t="shared" si="19"/>
        <v>0</v>
      </c>
      <c r="AA46" s="3">
        <f t="shared" si="19"/>
        <v>0</v>
      </c>
      <c r="AB46" s="3">
        <f t="shared" si="19"/>
        <v>0</v>
      </c>
      <c r="AC46" s="3">
        <f t="shared" si="19"/>
        <v>0</v>
      </c>
      <c r="AD46" s="3">
        <f t="shared" ref="O46:AV47" si="20">INDEX(Func_Alloc,MATCH($E46,FA_Desc,0),MATCH(AD$6,$G$6:$AV$6,0))*$F46</f>
        <v>0</v>
      </c>
      <c r="AE46" s="3">
        <f t="shared" si="20"/>
        <v>0</v>
      </c>
      <c r="AF46" s="3">
        <f t="shared" si="20"/>
        <v>0</v>
      </c>
      <c r="AG46" s="3">
        <f t="shared" si="20"/>
        <v>0</v>
      </c>
      <c r="AH46" s="3">
        <f t="shared" si="20"/>
        <v>0</v>
      </c>
      <c r="AI46" s="3">
        <f t="shared" si="20"/>
        <v>0</v>
      </c>
      <c r="AJ46" s="3">
        <f t="shared" si="20"/>
        <v>0</v>
      </c>
      <c r="AK46" s="3">
        <f t="shared" si="20"/>
        <v>0</v>
      </c>
      <c r="AL46" s="3">
        <f t="shared" si="20"/>
        <v>0</v>
      </c>
      <c r="AM46" s="3">
        <f t="shared" si="20"/>
        <v>0</v>
      </c>
      <c r="AN46" s="3">
        <f t="shared" si="20"/>
        <v>0</v>
      </c>
      <c r="AO46" s="3">
        <f t="shared" si="20"/>
        <v>0</v>
      </c>
      <c r="AP46" s="3">
        <f t="shared" si="20"/>
        <v>0</v>
      </c>
      <c r="AQ46" s="3">
        <f t="shared" si="20"/>
        <v>0</v>
      </c>
      <c r="AR46" s="3">
        <f t="shared" si="20"/>
        <v>0</v>
      </c>
      <c r="AS46" s="3">
        <f t="shared" si="20"/>
        <v>0</v>
      </c>
      <c r="AT46" s="3">
        <f t="shared" si="20"/>
        <v>0</v>
      </c>
      <c r="AU46" s="3">
        <f t="shared" si="20"/>
        <v>0</v>
      </c>
      <c r="AV46" s="3">
        <f t="shared" si="20"/>
        <v>0</v>
      </c>
      <c r="AX46" s="35" t="str">
        <f t="shared" si="5"/>
        <v>OK</v>
      </c>
      <c r="AY46" s="53" t="s">
        <v>1112</v>
      </c>
      <c r="AZ46" s="36">
        <f>BA46</f>
        <v>216028608.68065542</v>
      </c>
      <c r="BA46" s="7">
        <f>IF(AY46&lt;&gt;0,VLOOKUP(AY46,'2021 ROO Import'!$A$1:$D$966,4,FALSE),0)</f>
        <v>216028608.68065542</v>
      </c>
    </row>
    <row r="47" spans="1:53" ht="9.75" customHeight="1" x14ac:dyDescent="0.15">
      <c r="A47" s="25">
        <f t="shared" si="0"/>
        <v>47</v>
      </c>
      <c r="B47" s="3" t="s">
        <v>46</v>
      </c>
      <c r="C47" s="3" t="s">
        <v>198</v>
      </c>
      <c r="E47" s="44" t="s">
        <v>994</v>
      </c>
      <c r="F47" s="3">
        <f>($AZ47)</f>
        <v>0</v>
      </c>
      <c r="G47" s="3">
        <f t="shared" si="18"/>
        <v>0</v>
      </c>
      <c r="H47" s="3">
        <f t="shared" si="18"/>
        <v>0</v>
      </c>
      <c r="I47" s="3">
        <f t="shared" si="18"/>
        <v>0</v>
      </c>
      <c r="J47" s="3">
        <f t="shared" si="18"/>
        <v>0</v>
      </c>
      <c r="K47" s="3">
        <f t="shared" si="18"/>
        <v>0</v>
      </c>
      <c r="L47" s="3">
        <f t="shared" si="18"/>
        <v>0</v>
      </c>
      <c r="M47" s="3">
        <f t="shared" si="18"/>
        <v>0</v>
      </c>
      <c r="N47" s="3">
        <f>INDEX(Func_Alloc,MATCH($E47,FA_Desc,0),MATCH(N$6,$G$6:$AV$6,0))*$F47</f>
        <v>0</v>
      </c>
      <c r="O47" s="3">
        <f t="shared" si="20"/>
        <v>0</v>
      </c>
      <c r="P47" s="3">
        <f t="shared" si="20"/>
        <v>0</v>
      </c>
      <c r="Q47" s="3">
        <f t="shared" si="20"/>
        <v>0</v>
      </c>
      <c r="R47" s="3">
        <f t="shared" si="20"/>
        <v>0</v>
      </c>
      <c r="S47" s="3">
        <f t="shared" si="20"/>
        <v>0</v>
      </c>
      <c r="T47" s="3">
        <f t="shared" si="20"/>
        <v>0</v>
      </c>
      <c r="U47" s="3">
        <f t="shared" si="20"/>
        <v>0</v>
      </c>
      <c r="V47" s="3">
        <f t="shared" si="20"/>
        <v>0</v>
      </c>
      <c r="W47" s="3">
        <f t="shared" si="20"/>
        <v>0</v>
      </c>
      <c r="X47" s="3">
        <f t="shared" si="20"/>
        <v>0</v>
      </c>
      <c r="Y47" s="3">
        <f t="shared" si="20"/>
        <v>0</v>
      </c>
      <c r="Z47" s="3">
        <f t="shared" si="20"/>
        <v>0</v>
      </c>
      <c r="AA47" s="3">
        <f t="shared" si="20"/>
        <v>0</v>
      </c>
      <c r="AB47" s="3">
        <f t="shared" si="20"/>
        <v>0</v>
      </c>
      <c r="AC47" s="3">
        <f t="shared" si="20"/>
        <v>0</v>
      </c>
      <c r="AD47" s="3">
        <f t="shared" si="20"/>
        <v>0</v>
      </c>
      <c r="AE47" s="3">
        <f t="shared" si="20"/>
        <v>0</v>
      </c>
      <c r="AF47" s="3">
        <f t="shared" si="20"/>
        <v>0</v>
      </c>
      <c r="AG47" s="3">
        <f t="shared" si="20"/>
        <v>0</v>
      </c>
      <c r="AH47" s="3">
        <f t="shared" si="20"/>
        <v>0</v>
      </c>
      <c r="AI47" s="3">
        <f t="shared" si="20"/>
        <v>0</v>
      </c>
      <c r="AJ47" s="3">
        <f t="shared" si="20"/>
        <v>0</v>
      </c>
      <c r="AK47" s="3">
        <f t="shared" si="20"/>
        <v>0</v>
      </c>
      <c r="AL47" s="3">
        <f t="shared" si="20"/>
        <v>0</v>
      </c>
      <c r="AM47" s="3">
        <f t="shared" si="20"/>
        <v>0</v>
      </c>
      <c r="AN47" s="3">
        <f t="shared" si="20"/>
        <v>0</v>
      </c>
      <c r="AO47" s="3">
        <f t="shared" si="20"/>
        <v>0</v>
      </c>
      <c r="AP47" s="3">
        <f t="shared" si="20"/>
        <v>0</v>
      </c>
      <c r="AQ47" s="3">
        <f t="shared" si="20"/>
        <v>0</v>
      </c>
      <c r="AR47" s="3">
        <f t="shared" si="20"/>
        <v>0</v>
      </c>
      <c r="AS47" s="3">
        <f t="shared" si="20"/>
        <v>0</v>
      </c>
      <c r="AT47" s="3">
        <f t="shared" si="20"/>
        <v>0</v>
      </c>
      <c r="AU47" s="3">
        <f t="shared" si="20"/>
        <v>0</v>
      </c>
      <c r="AV47" s="3">
        <f t="shared" si="20"/>
        <v>0</v>
      </c>
      <c r="AX47" s="35" t="str">
        <f t="shared" si="5"/>
        <v>OK</v>
      </c>
      <c r="AY47" s="53">
        <v>119</v>
      </c>
      <c r="AZ47" s="36">
        <f t="shared" si="6"/>
        <v>0</v>
      </c>
      <c r="BA47" s="7">
        <f>IF(AY47&lt;&gt;0,VLOOKUP(AY47,'2021 ROO Import'!$A$1:$D$966,4,FALSE),0)</f>
        <v>0</v>
      </c>
    </row>
    <row r="48" spans="1:53" ht="9.75" customHeight="1" x14ac:dyDescent="0.15">
      <c r="A48" s="25">
        <f t="shared" si="0"/>
        <v>48</v>
      </c>
      <c r="B48" s="3" t="s">
        <v>46</v>
      </c>
      <c r="C48" s="3" t="s">
        <v>220</v>
      </c>
      <c r="F48" s="3">
        <f>SUM(F46:F47)</f>
        <v>216028608.68065542</v>
      </c>
      <c r="AX48" s="35" t="str">
        <f t="shared" si="5"/>
        <v/>
      </c>
      <c r="AZ48" s="36">
        <f t="shared" si="6"/>
        <v>0</v>
      </c>
      <c r="BA48" s="7">
        <f>IF(AY48&lt;&gt;0,VLOOKUP(AY48,'2021 ROO Import'!$A$1:$D$966,4,FALSE),0)</f>
        <v>0</v>
      </c>
    </row>
    <row r="49" spans="1:53" ht="9.75" customHeight="1" x14ac:dyDescent="0.15">
      <c r="A49" s="25">
        <f t="shared" si="0"/>
        <v>49</v>
      </c>
      <c r="B49" s="3" t="s">
        <v>46</v>
      </c>
      <c r="C49" s="3" t="s">
        <v>46</v>
      </c>
      <c r="AX49" s="35" t="str">
        <f t="shared" si="5"/>
        <v/>
      </c>
      <c r="AZ49" s="36">
        <f t="shared" si="6"/>
        <v>0</v>
      </c>
      <c r="BA49" s="7">
        <f>IF(AY49&lt;&gt;0,VLOOKUP(AY49,'2021 ROO Import'!$A$1:$D$966,4,FALSE),0)</f>
        <v>0</v>
      </c>
    </row>
    <row r="50" spans="1:53" ht="9.75" customHeight="1" x14ac:dyDescent="0.15">
      <c r="A50" s="25">
        <f t="shared" si="0"/>
        <v>50</v>
      </c>
      <c r="B50" s="3" t="s">
        <v>223</v>
      </c>
      <c r="C50" s="3" t="s">
        <v>224</v>
      </c>
      <c r="AX50" s="35" t="str">
        <f t="shared" si="5"/>
        <v/>
      </c>
      <c r="AZ50" s="36">
        <f t="shared" si="6"/>
        <v>0</v>
      </c>
      <c r="BA50" s="7">
        <f>IF(AY50&lt;&gt;0,VLOOKUP(AY50,'2021 ROO Import'!$A$1:$D$966,4,FALSE),0)</f>
        <v>0</v>
      </c>
    </row>
    <row r="51" spans="1:53" ht="9.75" customHeight="1" x14ac:dyDescent="0.15">
      <c r="A51" s="25">
        <f t="shared" si="0"/>
        <v>51</v>
      </c>
      <c r="C51" s="3" t="s">
        <v>1116</v>
      </c>
      <c r="E51" s="44" t="s">
        <v>993</v>
      </c>
      <c r="F51" s="3">
        <f>($AZ51)</f>
        <v>211083236.97557947</v>
      </c>
      <c r="G51" s="3">
        <f t="shared" ref="G51:M52" si="21">INDEX(Func_Alloc,MATCH($E51,FA_Desc,0),MATCH(G$6,$G$6:$AV$6,0))*$F51</f>
        <v>0</v>
      </c>
      <c r="H51" s="3">
        <f t="shared" si="21"/>
        <v>0</v>
      </c>
      <c r="I51" s="3">
        <f t="shared" si="21"/>
        <v>0</v>
      </c>
      <c r="J51" s="3">
        <f t="shared" si="21"/>
        <v>0</v>
      </c>
      <c r="K51" s="3">
        <f t="shared" si="21"/>
        <v>0</v>
      </c>
      <c r="L51" s="3">
        <f t="shared" si="21"/>
        <v>0</v>
      </c>
      <c r="M51" s="3">
        <f t="shared" si="21"/>
        <v>0</v>
      </c>
      <c r="N51" s="3">
        <f t="shared" ref="N51:AC51" si="22">INDEX(Func_Alloc,MATCH($E51,FA_Desc,0),MATCH(N$6,$G$6:$AV$6,0))*$F51</f>
        <v>211083236.97557947</v>
      </c>
      <c r="O51" s="3">
        <f t="shared" si="22"/>
        <v>0</v>
      </c>
      <c r="P51" s="3">
        <f t="shared" si="22"/>
        <v>0</v>
      </c>
      <c r="Q51" s="3">
        <f t="shared" si="22"/>
        <v>0</v>
      </c>
      <c r="R51" s="3">
        <f t="shared" si="22"/>
        <v>0</v>
      </c>
      <c r="S51" s="3">
        <f t="shared" si="22"/>
        <v>0</v>
      </c>
      <c r="T51" s="3">
        <f t="shared" si="22"/>
        <v>0</v>
      </c>
      <c r="U51" s="3">
        <f t="shared" si="22"/>
        <v>0</v>
      </c>
      <c r="V51" s="3">
        <f t="shared" si="22"/>
        <v>0</v>
      </c>
      <c r="W51" s="3">
        <f t="shared" si="22"/>
        <v>0</v>
      </c>
      <c r="X51" s="3">
        <f t="shared" si="22"/>
        <v>0</v>
      </c>
      <c r="Y51" s="3">
        <f t="shared" si="22"/>
        <v>0</v>
      </c>
      <c r="Z51" s="3">
        <f t="shared" si="22"/>
        <v>0</v>
      </c>
      <c r="AA51" s="3">
        <f t="shared" si="22"/>
        <v>0</v>
      </c>
      <c r="AB51" s="3">
        <f t="shared" si="22"/>
        <v>0</v>
      </c>
      <c r="AC51" s="3">
        <f t="shared" si="22"/>
        <v>0</v>
      </c>
      <c r="AD51" s="3">
        <f t="shared" ref="O51:AV52" si="23">INDEX(Func_Alloc,MATCH($E51,FA_Desc,0),MATCH(AD$6,$G$6:$AV$6,0))*$F51</f>
        <v>0</v>
      </c>
      <c r="AE51" s="3">
        <f t="shared" si="23"/>
        <v>0</v>
      </c>
      <c r="AF51" s="3">
        <f t="shared" si="23"/>
        <v>0</v>
      </c>
      <c r="AG51" s="3">
        <f t="shared" si="23"/>
        <v>0</v>
      </c>
      <c r="AH51" s="3">
        <f t="shared" si="23"/>
        <v>0</v>
      </c>
      <c r="AI51" s="3">
        <f t="shared" si="23"/>
        <v>0</v>
      </c>
      <c r="AJ51" s="3">
        <f t="shared" si="23"/>
        <v>0</v>
      </c>
      <c r="AK51" s="3">
        <f t="shared" si="23"/>
        <v>0</v>
      </c>
      <c r="AL51" s="3">
        <f t="shared" si="23"/>
        <v>0</v>
      </c>
      <c r="AM51" s="3">
        <f t="shared" si="23"/>
        <v>0</v>
      </c>
      <c r="AN51" s="3">
        <f t="shared" si="23"/>
        <v>0</v>
      </c>
      <c r="AO51" s="3">
        <f t="shared" si="23"/>
        <v>0</v>
      </c>
      <c r="AP51" s="3">
        <f t="shared" si="23"/>
        <v>0</v>
      </c>
      <c r="AQ51" s="3">
        <f t="shared" si="23"/>
        <v>0</v>
      </c>
      <c r="AR51" s="3">
        <f t="shared" si="23"/>
        <v>0</v>
      </c>
      <c r="AS51" s="3">
        <f t="shared" si="23"/>
        <v>0</v>
      </c>
      <c r="AT51" s="3">
        <f t="shared" si="23"/>
        <v>0</v>
      </c>
      <c r="AU51" s="3">
        <f t="shared" si="23"/>
        <v>0</v>
      </c>
      <c r="AV51" s="3">
        <f t="shared" si="23"/>
        <v>0</v>
      </c>
      <c r="AX51" s="35" t="str">
        <f t="shared" si="5"/>
        <v>OK</v>
      </c>
      <c r="AY51" s="53" t="s">
        <v>1113</v>
      </c>
      <c r="AZ51" s="36">
        <f>BA51</f>
        <v>211083236.97557947</v>
      </c>
      <c r="BA51" s="7">
        <f>IF(AY51&lt;&gt;0,VLOOKUP(AY51,'2021 ROO Import'!$A$1:$D$966,4,FALSE),0)</f>
        <v>211083236.97557947</v>
      </c>
    </row>
    <row r="52" spans="1:53" ht="9.75" customHeight="1" x14ac:dyDescent="0.15">
      <c r="A52" s="25">
        <f t="shared" si="0"/>
        <v>52</v>
      </c>
      <c r="B52" s="3" t="s">
        <v>46</v>
      </c>
      <c r="C52" s="3" t="s">
        <v>198</v>
      </c>
      <c r="E52" s="44" t="s">
        <v>994</v>
      </c>
      <c r="F52" s="3">
        <f>($AZ52)</f>
        <v>0</v>
      </c>
      <c r="G52" s="3">
        <f t="shared" si="21"/>
        <v>0</v>
      </c>
      <c r="H52" s="3">
        <f t="shared" si="21"/>
        <v>0</v>
      </c>
      <c r="I52" s="3">
        <f t="shared" si="21"/>
        <v>0</v>
      </c>
      <c r="J52" s="3">
        <f t="shared" si="21"/>
        <v>0</v>
      </c>
      <c r="K52" s="3">
        <f t="shared" si="21"/>
        <v>0</v>
      </c>
      <c r="L52" s="3">
        <f t="shared" si="21"/>
        <v>0</v>
      </c>
      <c r="M52" s="3">
        <f t="shared" si="21"/>
        <v>0</v>
      </c>
      <c r="N52" s="3">
        <f>INDEX(Func_Alloc,MATCH($E52,FA_Desc,0),MATCH(N$6,$G$6:$AV$6,0))*$F52</f>
        <v>0</v>
      </c>
      <c r="O52" s="3">
        <f t="shared" si="23"/>
        <v>0</v>
      </c>
      <c r="P52" s="3">
        <f t="shared" si="23"/>
        <v>0</v>
      </c>
      <c r="Q52" s="3">
        <f t="shared" si="23"/>
        <v>0</v>
      </c>
      <c r="R52" s="3">
        <f t="shared" si="23"/>
        <v>0</v>
      </c>
      <c r="S52" s="3">
        <f t="shared" si="23"/>
        <v>0</v>
      </c>
      <c r="T52" s="3">
        <f t="shared" si="23"/>
        <v>0</v>
      </c>
      <c r="U52" s="3">
        <f t="shared" si="23"/>
        <v>0</v>
      </c>
      <c r="V52" s="3">
        <f t="shared" si="23"/>
        <v>0</v>
      </c>
      <c r="W52" s="3">
        <f t="shared" si="23"/>
        <v>0</v>
      </c>
      <c r="X52" s="3">
        <f t="shared" si="23"/>
        <v>0</v>
      </c>
      <c r="Y52" s="3">
        <f t="shared" si="23"/>
        <v>0</v>
      </c>
      <c r="Z52" s="3">
        <f t="shared" si="23"/>
        <v>0</v>
      </c>
      <c r="AA52" s="3">
        <f t="shared" si="23"/>
        <v>0</v>
      </c>
      <c r="AB52" s="3">
        <f t="shared" si="23"/>
        <v>0</v>
      </c>
      <c r="AC52" s="3">
        <f t="shared" si="23"/>
        <v>0</v>
      </c>
      <c r="AD52" s="3">
        <f t="shared" si="23"/>
        <v>0</v>
      </c>
      <c r="AE52" s="3">
        <f t="shared" si="23"/>
        <v>0</v>
      </c>
      <c r="AF52" s="3">
        <f t="shared" si="23"/>
        <v>0</v>
      </c>
      <c r="AG52" s="3">
        <f t="shared" si="23"/>
        <v>0</v>
      </c>
      <c r="AH52" s="3">
        <f t="shared" si="23"/>
        <v>0</v>
      </c>
      <c r="AI52" s="3">
        <f t="shared" si="23"/>
        <v>0</v>
      </c>
      <c r="AJ52" s="3">
        <f t="shared" si="23"/>
        <v>0</v>
      </c>
      <c r="AK52" s="3">
        <f t="shared" si="23"/>
        <v>0</v>
      </c>
      <c r="AL52" s="3">
        <f t="shared" si="23"/>
        <v>0</v>
      </c>
      <c r="AM52" s="3">
        <f t="shared" si="23"/>
        <v>0</v>
      </c>
      <c r="AN52" s="3">
        <f t="shared" si="23"/>
        <v>0</v>
      </c>
      <c r="AO52" s="3">
        <f t="shared" si="23"/>
        <v>0</v>
      </c>
      <c r="AP52" s="3">
        <f t="shared" si="23"/>
        <v>0</v>
      </c>
      <c r="AQ52" s="3">
        <f t="shared" si="23"/>
        <v>0</v>
      </c>
      <c r="AR52" s="3">
        <f t="shared" si="23"/>
        <v>0</v>
      </c>
      <c r="AS52" s="3">
        <f t="shared" si="23"/>
        <v>0</v>
      </c>
      <c r="AT52" s="3">
        <f t="shared" si="23"/>
        <v>0</v>
      </c>
      <c r="AU52" s="3">
        <f t="shared" si="23"/>
        <v>0</v>
      </c>
      <c r="AV52" s="3">
        <f t="shared" si="23"/>
        <v>0</v>
      </c>
      <c r="AX52" s="35" t="str">
        <f t="shared" si="5"/>
        <v>OK</v>
      </c>
      <c r="AY52" s="53">
        <v>123</v>
      </c>
      <c r="AZ52" s="36">
        <f t="shared" si="6"/>
        <v>0</v>
      </c>
      <c r="BA52" s="7">
        <f>IF(AY52&lt;&gt;0,VLOOKUP(AY52,'2021 ROO Import'!$A$1:$D$966,4,FALSE),0)</f>
        <v>0</v>
      </c>
    </row>
    <row r="53" spans="1:53" ht="9.75" customHeight="1" x14ac:dyDescent="0.15">
      <c r="A53" s="25">
        <f t="shared" si="0"/>
        <v>53</v>
      </c>
      <c r="B53" s="3" t="s">
        <v>46</v>
      </c>
      <c r="C53" s="3" t="s">
        <v>226</v>
      </c>
      <c r="F53" s="3">
        <f>SUM(F51:F52)</f>
        <v>211083236.97557947</v>
      </c>
      <c r="AX53" s="35" t="str">
        <f t="shared" si="5"/>
        <v/>
      </c>
      <c r="AZ53" s="36">
        <f t="shared" si="6"/>
        <v>0</v>
      </c>
      <c r="BA53" s="7">
        <f>IF(AY53&lt;&gt;0,VLOOKUP(AY53,'2021 ROO Import'!$A$1:$D$966,4,FALSE),0)</f>
        <v>0</v>
      </c>
    </row>
    <row r="54" spans="1:53" ht="9.75" customHeight="1" x14ac:dyDescent="0.15">
      <c r="A54" s="25">
        <f t="shared" si="0"/>
        <v>54</v>
      </c>
      <c r="B54" s="3" t="s">
        <v>46</v>
      </c>
      <c r="C54" s="3" t="s">
        <v>46</v>
      </c>
      <c r="AX54" s="35" t="str">
        <f t="shared" si="5"/>
        <v/>
      </c>
      <c r="AZ54" s="36">
        <f t="shared" si="6"/>
        <v>0</v>
      </c>
      <c r="BA54" s="7">
        <f>IF(AY54&lt;&gt;0,VLOOKUP(AY54,'2021 ROO Import'!$A$1:$D$966,4,FALSE),0)</f>
        <v>0</v>
      </c>
    </row>
    <row r="55" spans="1:53" ht="9.75" customHeight="1" x14ac:dyDescent="0.15">
      <c r="A55" s="25">
        <f t="shared" si="0"/>
        <v>55</v>
      </c>
      <c r="B55" s="3" t="s">
        <v>227</v>
      </c>
      <c r="C55" s="3" t="s">
        <v>228</v>
      </c>
      <c r="AX55" s="35" t="str">
        <f t="shared" si="5"/>
        <v/>
      </c>
      <c r="AZ55" s="36">
        <f t="shared" si="6"/>
        <v>0</v>
      </c>
      <c r="BA55" s="7">
        <f>IF(AY55&lt;&gt;0,VLOOKUP(AY55,'2021 ROO Import'!$A$1:$D$966,4,FALSE),0)</f>
        <v>0</v>
      </c>
    </row>
    <row r="56" spans="1:53" ht="9.75" customHeight="1" x14ac:dyDescent="0.15">
      <c r="A56" s="25">
        <f t="shared" si="0"/>
        <v>56</v>
      </c>
      <c r="C56" s="3" t="s">
        <v>1116</v>
      </c>
      <c r="E56" s="44" t="s">
        <v>993</v>
      </c>
      <c r="F56" s="3">
        <f>($AZ56)</f>
        <v>238646785.14897978</v>
      </c>
      <c r="G56" s="3">
        <f t="shared" ref="G56:M57" si="24">INDEX(Func_Alloc,MATCH($E56,FA_Desc,0),MATCH(G$6,$G$6:$AV$6,0))*$F56</f>
        <v>0</v>
      </c>
      <c r="H56" s="3">
        <f t="shared" si="24"/>
        <v>0</v>
      </c>
      <c r="I56" s="3">
        <f t="shared" si="24"/>
        <v>0</v>
      </c>
      <c r="J56" s="3">
        <f t="shared" si="24"/>
        <v>0</v>
      </c>
      <c r="K56" s="3">
        <f t="shared" si="24"/>
        <v>0</v>
      </c>
      <c r="L56" s="3">
        <f t="shared" si="24"/>
        <v>0</v>
      </c>
      <c r="M56" s="3">
        <f t="shared" si="24"/>
        <v>0</v>
      </c>
      <c r="N56" s="3">
        <f t="shared" ref="N56:AC56" si="25">INDEX(Func_Alloc,MATCH($E56,FA_Desc,0),MATCH(N$6,$G$6:$AV$6,0))*$F56</f>
        <v>238646785.14897978</v>
      </c>
      <c r="O56" s="3">
        <f t="shared" si="25"/>
        <v>0</v>
      </c>
      <c r="P56" s="3">
        <f t="shared" si="25"/>
        <v>0</v>
      </c>
      <c r="Q56" s="3">
        <f t="shared" si="25"/>
        <v>0</v>
      </c>
      <c r="R56" s="3">
        <f t="shared" si="25"/>
        <v>0</v>
      </c>
      <c r="S56" s="3">
        <f t="shared" si="25"/>
        <v>0</v>
      </c>
      <c r="T56" s="3">
        <f t="shared" si="25"/>
        <v>0</v>
      </c>
      <c r="U56" s="3">
        <f t="shared" si="25"/>
        <v>0</v>
      </c>
      <c r="V56" s="3">
        <f t="shared" si="25"/>
        <v>0</v>
      </c>
      <c r="W56" s="3">
        <f t="shared" si="25"/>
        <v>0</v>
      </c>
      <c r="X56" s="3">
        <f t="shared" si="25"/>
        <v>0</v>
      </c>
      <c r="Y56" s="3">
        <f t="shared" si="25"/>
        <v>0</v>
      </c>
      <c r="Z56" s="3">
        <f t="shared" si="25"/>
        <v>0</v>
      </c>
      <c r="AA56" s="3">
        <f t="shared" si="25"/>
        <v>0</v>
      </c>
      <c r="AB56" s="3">
        <f t="shared" si="25"/>
        <v>0</v>
      </c>
      <c r="AC56" s="3">
        <f t="shared" si="25"/>
        <v>0</v>
      </c>
      <c r="AD56" s="3">
        <f t="shared" ref="O56:AV57" si="26">INDEX(Func_Alloc,MATCH($E56,FA_Desc,0),MATCH(AD$6,$G$6:$AV$6,0))*$F56</f>
        <v>0</v>
      </c>
      <c r="AE56" s="3">
        <f t="shared" si="26"/>
        <v>0</v>
      </c>
      <c r="AF56" s="3">
        <f t="shared" si="26"/>
        <v>0</v>
      </c>
      <c r="AG56" s="3">
        <f t="shared" si="26"/>
        <v>0</v>
      </c>
      <c r="AH56" s="3">
        <f t="shared" si="26"/>
        <v>0</v>
      </c>
      <c r="AI56" s="3">
        <f t="shared" si="26"/>
        <v>0</v>
      </c>
      <c r="AJ56" s="3">
        <f t="shared" si="26"/>
        <v>0</v>
      </c>
      <c r="AK56" s="3">
        <f t="shared" si="26"/>
        <v>0</v>
      </c>
      <c r="AL56" s="3">
        <f t="shared" si="26"/>
        <v>0</v>
      </c>
      <c r="AM56" s="3">
        <f t="shared" si="26"/>
        <v>0</v>
      </c>
      <c r="AN56" s="3">
        <f t="shared" si="26"/>
        <v>0</v>
      </c>
      <c r="AO56" s="3">
        <f t="shared" si="26"/>
        <v>0</v>
      </c>
      <c r="AP56" s="3">
        <f t="shared" si="26"/>
        <v>0</v>
      </c>
      <c r="AQ56" s="3">
        <f t="shared" si="26"/>
        <v>0</v>
      </c>
      <c r="AR56" s="3">
        <f t="shared" si="26"/>
        <v>0</v>
      </c>
      <c r="AS56" s="3">
        <f t="shared" si="26"/>
        <v>0</v>
      </c>
      <c r="AT56" s="3">
        <f t="shared" si="26"/>
        <v>0</v>
      </c>
      <c r="AU56" s="3">
        <f t="shared" si="26"/>
        <v>0</v>
      </c>
      <c r="AV56" s="3">
        <f t="shared" si="26"/>
        <v>0</v>
      </c>
      <c r="AX56" s="35" t="str">
        <f t="shared" si="5"/>
        <v>OK</v>
      </c>
      <c r="AY56" s="53" t="s">
        <v>1114</v>
      </c>
      <c r="AZ56" s="36">
        <f>BA56</f>
        <v>238646785.14897978</v>
      </c>
      <c r="BA56" s="7">
        <f>IF(AY56&lt;&gt;0,VLOOKUP(AY56,'2021 ROO Import'!$A$1:$D$966,4,FALSE),0)</f>
        <v>238646785.14897978</v>
      </c>
    </row>
    <row r="57" spans="1:53" ht="9.75" customHeight="1" x14ac:dyDescent="0.15">
      <c r="A57" s="25">
        <f t="shared" si="0"/>
        <v>57</v>
      </c>
      <c r="B57" s="3" t="s">
        <v>46</v>
      </c>
      <c r="C57" s="3" t="s">
        <v>198</v>
      </c>
      <c r="E57" s="44" t="s">
        <v>994</v>
      </c>
      <c r="F57" s="3">
        <f>($AZ57)</f>
        <v>1189.0125653896964</v>
      </c>
      <c r="G57" s="3">
        <f t="shared" si="24"/>
        <v>0</v>
      </c>
      <c r="H57" s="3">
        <f t="shared" si="24"/>
        <v>0</v>
      </c>
      <c r="I57" s="3">
        <f t="shared" si="24"/>
        <v>0</v>
      </c>
      <c r="J57" s="3">
        <f t="shared" si="24"/>
        <v>0</v>
      </c>
      <c r="K57" s="3">
        <f t="shared" si="24"/>
        <v>0</v>
      </c>
      <c r="L57" s="3">
        <f t="shared" si="24"/>
        <v>0</v>
      </c>
      <c r="M57" s="3">
        <f t="shared" si="24"/>
        <v>0</v>
      </c>
      <c r="N57" s="3">
        <f>INDEX(Func_Alloc,MATCH($E57,FA_Desc,0),MATCH(N$6,$G$6:$AV$6,0))*$F57</f>
        <v>0</v>
      </c>
      <c r="O57" s="3">
        <f t="shared" si="26"/>
        <v>0</v>
      </c>
      <c r="P57" s="3">
        <f t="shared" si="26"/>
        <v>1189.0125653896964</v>
      </c>
      <c r="Q57" s="3">
        <f t="shared" si="26"/>
        <v>0</v>
      </c>
      <c r="R57" s="3">
        <f t="shared" si="26"/>
        <v>0</v>
      </c>
      <c r="S57" s="3">
        <f t="shared" si="26"/>
        <v>0</v>
      </c>
      <c r="T57" s="3">
        <f t="shared" si="26"/>
        <v>0</v>
      </c>
      <c r="U57" s="3">
        <f t="shared" si="26"/>
        <v>0</v>
      </c>
      <c r="V57" s="3">
        <f t="shared" si="26"/>
        <v>0</v>
      </c>
      <c r="W57" s="3">
        <f t="shared" si="26"/>
        <v>0</v>
      </c>
      <c r="X57" s="3">
        <f t="shared" si="26"/>
        <v>0</v>
      </c>
      <c r="Y57" s="3">
        <f t="shared" si="26"/>
        <v>0</v>
      </c>
      <c r="Z57" s="3">
        <f t="shared" si="26"/>
        <v>0</v>
      </c>
      <c r="AA57" s="3">
        <f t="shared" si="26"/>
        <v>0</v>
      </c>
      <c r="AB57" s="3">
        <f t="shared" si="26"/>
        <v>0</v>
      </c>
      <c r="AC57" s="3">
        <f t="shared" si="26"/>
        <v>0</v>
      </c>
      <c r="AD57" s="3">
        <f t="shared" si="26"/>
        <v>0</v>
      </c>
      <c r="AE57" s="3">
        <f t="shared" si="26"/>
        <v>0</v>
      </c>
      <c r="AF57" s="3">
        <f t="shared" si="26"/>
        <v>0</v>
      </c>
      <c r="AG57" s="3">
        <f t="shared" si="26"/>
        <v>0</v>
      </c>
      <c r="AH57" s="3">
        <f t="shared" si="26"/>
        <v>0</v>
      </c>
      <c r="AI57" s="3">
        <f t="shared" si="26"/>
        <v>0</v>
      </c>
      <c r="AJ57" s="3">
        <f t="shared" si="26"/>
        <v>0</v>
      </c>
      <c r="AK57" s="3">
        <f t="shared" si="26"/>
        <v>0</v>
      </c>
      <c r="AL57" s="3">
        <f t="shared" si="26"/>
        <v>0</v>
      </c>
      <c r="AM57" s="3">
        <f t="shared" si="26"/>
        <v>0</v>
      </c>
      <c r="AN57" s="3">
        <f t="shared" si="26"/>
        <v>0</v>
      </c>
      <c r="AO57" s="3">
        <f t="shared" si="26"/>
        <v>0</v>
      </c>
      <c r="AP57" s="3">
        <f t="shared" si="26"/>
        <v>0</v>
      </c>
      <c r="AQ57" s="3">
        <f t="shared" si="26"/>
        <v>0</v>
      </c>
      <c r="AR57" s="3">
        <f t="shared" si="26"/>
        <v>0</v>
      </c>
      <c r="AS57" s="3">
        <f t="shared" si="26"/>
        <v>0</v>
      </c>
      <c r="AT57" s="3">
        <f t="shared" si="26"/>
        <v>0</v>
      </c>
      <c r="AU57" s="3">
        <f t="shared" si="26"/>
        <v>0</v>
      </c>
      <c r="AV57" s="3">
        <f t="shared" si="26"/>
        <v>0</v>
      </c>
      <c r="AX57" s="35" t="str">
        <f t="shared" si="5"/>
        <v>OK</v>
      </c>
      <c r="AY57" s="53">
        <v>127</v>
      </c>
      <c r="AZ57" s="36">
        <f t="shared" si="6"/>
        <v>1189.0125653896964</v>
      </c>
      <c r="BA57" s="7">
        <f>IF(AY57&lt;&gt;0,VLOOKUP(AY57,'2021 ROO Import'!$A$1:$D$966,4,FALSE),0)</f>
        <v>1189.0125653896964</v>
      </c>
    </row>
    <row r="58" spans="1:53" ht="9.75" customHeight="1" x14ac:dyDescent="0.15">
      <c r="A58" s="25">
        <f t="shared" si="0"/>
        <v>58</v>
      </c>
      <c r="B58" s="3" t="s">
        <v>46</v>
      </c>
      <c r="C58" s="3" t="s">
        <v>229</v>
      </c>
      <c r="F58" s="3">
        <f>SUM(F56:F57)</f>
        <v>238647974.16154519</v>
      </c>
      <c r="AX58" s="35" t="str">
        <f t="shared" si="5"/>
        <v/>
      </c>
      <c r="AZ58" s="36">
        <f t="shared" si="6"/>
        <v>0</v>
      </c>
      <c r="BA58" s="7">
        <f>IF(AY58&lt;&gt;0,VLOOKUP(AY58,'2021 ROO Import'!$A$1:$D$966,4,FALSE),0)</f>
        <v>0</v>
      </c>
    </row>
    <row r="59" spans="1:53" ht="9.75" customHeight="1" x14ac:dyDescent="0.15">
      <c r="A59" s="25">
        <f t="shared" si="0"/>
        <v>59</v>
      </c>
      <c r="B59" s="8" t="str">
        <f>B10</f>
        <v>* * * TABLE 1 - ELECTRIC PLANT IN SERVICE * * *</v>
      </c>
      <c r="AX59" s="35" t="str">
        <f t="shared" si="5"/>
        <v/>
      </c>
      <c r="AZ59" s="36">
        <f t="shared" si="6"/>
        <v>0</v>
      </c>
      <c r="BA59" s="7">
        <f>IF(AY59&lt;&gt;0,VLOOKUP(AY59,'2021 ROO Import'!$A$1:$D$966,4,FALSE),0)</f>
        <v>0</v>
      </c>
    </row>
    <row r="60" spans="1:53" ht="9.75" customHeight="1" x14ac:dyDescent="0.15">
      <c r="A60" s="25">
        <f t="shared" si="0"/>
        <v>60</v>
      </c>
      <c r="B60" s="8"/>
      <c r="AX60" s="35" t="str">
        <f t="shared" si="5"/>
        <v/>
      </c>
      <c r="AZ60" s="36">
        <f t="shared" si="6"/>
        <v>0</v>
      </c>
      <c r="BA60" s="7">
        <f>IF(AY60&lt;&gt;0,VLOOKUP(AY60,'2021 ROO Import'!$A$1:$D$966,4,FALSE),0)</f>
        <v>0</v>
      </c>
    </row>
    <row r="61" spans="1:53" ht="9.75" customHeight="1" x14ac:dyDescent="0.15">
      <c r="A61" s="25">
        <f t="shared" si="0"/>
        <v>61</v>
      </c>
      <c r="B61" s="3" t="s">
        <v>230</v>
      </c>
      <c r="C61" s="3" t="s">
        <v>231</v>
      </c>
      <c r="AX61" s="35" t="str">
        <f t="shared" si="5"/>
        <v/>
      </c>
      <c r="AZ61" s="36">
        <f t="shared" si="6"/>
        <v>0</v>
      </c>
      <c r="BA61" s="7">
        <f>IF(AY61&lt;&gt;0,VLOOKUP(AY61,'2021 ROO Import'!$A$1:$D$966,4,FALSE),0)</f>
        <v>0</v>
      </c>
    </row>
    <row r="62" spans="1:53" ht="9.75" customHeight="1" x14ac:dyDescent="0.15">
      <c r="A62" s="25">
        <f t="shared" si="0"/>
        <v>62</v>
      </c>
      <c r="C62" s="3" t="s">
        <v>1116</v>
      </c>
      <c r="E62" s="44" t="s">
        <v>993</v>
      </c>
      <c r="F62" s="3">
        <f>($AZ62)</f>
        <v>374712.50526843383</v>
      </c>
      <c r="G62" s="3">
        <f t="shared" ref="G62:M63" si="27">INDEX(Func_Alloc,MATCH($E62,FA_Desc,0),MATCH(G$6,$G$6:$AV$6,0))*$F62</f>
        <v>0</v>
      </c>
      <c r="H62" s="3">
        <f t="shared" si="27"/>
        <v>0</v>
      </c>
      <c r="I62" s="3">
        <f t="shared" si="27"/>
        <v>0</v>
      </c>
      <c r="J62" s="3">
        <f t="shared" si="27"/>
        <v>0</v>
      </c>
      <c r="K62" s="3">
        <f t="shared" si="27"/>
        <v>0</v>
      </c>
      <c r="L62" s="3">
        <f t="shared" si="27"/>
        <v>0</v>
      </c>
      <c r="M62" s="3">
        <f t="shared" si="27"/>
        <v>0</v>
      </c>
      <c r="N62" s="3">
        <f t="shared" ref="N62:AC62" si="28">INDEX(Func_Alloc,MATCH($E62,FA_Desc,0),MATCH(N$6,$G$6:$AV$6,0))*$F62</f>
        <v>374712.50526843383</v>
      </c>
      <c r="O62" s="3">
        <f t="shared" si="28"/>
        <v>0</v>
      </c>
      <c r="P62" s="3">
        <f t="shared" si="28"/>
        <v>0</v>
      </c>
      <c r="Q62" s="3">
        <f t="shared" si="28"/>
        <v>0</v>
      </c>
      <c r="R62" s="3">
        <f t="shared" si="28"/>
        <v>0</v>
      </c>
      <c r="S62" s="3">
        <f t="shared" si="28"/>
        <v>0</v>
      </c>
      <c r="T62" s="3">
        <f t="shared" si="28"/>
        <v>0</v>
      </c>
      <c r="U62" s="3">
        <f t="shared" si="28"/>
        <v>0</v>
      </c>
      <c r="V62" s="3">
        <f t="shared" si="28"/>
        <v>0</v>
      </c>
      <c r="W62" s="3">
        <f t="shared" si="28"/>
        <v>0</v>
      </c>
      <c r="X62" s="3">
        <f t="shared" si="28"/>
        <v>0</v>
      </c>
      <c r="Y62" s="3">
        <f t="shared" si="28"/>
        <v>0</v>
      </c>
      <c r="Z62" s="3">
        <f t="shared" si="28"/>
        <v>0</v>
      </c>
      <c r="AA62" s="3">
        <f t="shared" si="28"/>
        <v>0</v>
      </c>
      <c r="AB62" s="3">
        <f t="shared" si="28"/>
        <v>0</v>
      </c>
      <c r="AC62" s="3">
        <f t="shared" si="28"/>
        <v>0</v>
      </c>
      <c r="AD62" s="3">
        <f t="shared" ref="O62:AV63" si="29">INDEX(Func_Alloc,MATCH($E62,FA_Desc,0),MATCH(AD$6,$G$6:$AV$6,0))*$F62</f>
        <v>0</v>
      </c>
      <c r="AE62" s="3">
        <f t="shared" si="29"/>
        <v>0</v>
      </c>
      <c r="AF62" s="3">
        <f t="shared" si="29"/>
        <v>0</v>
      </c>
      <c r="AG62" s="3">
        <f t="shared" si="29"/>
        <v>0</v>
      </c>
      <c r="AH62" s="3">
        <f t="shared" si="29"/>
        <v>0</v>
      </c>
      <c r="AI62" s="3">
        <f t="shared" si="29"/>
        <v>0</v>
      </c>
      <c r="AJ62" s="3">
        <f t="shared" si="29"/>
        <v>0</v>
      </c>
      <c r="AK62" s="3">
        <f t="shared" si="29"/>
        <v>0</v>
      </c>
      <c r="AL62" s="3">
        <f t="shared" si="29"/>
        <v>0</v>
      </c>
      <c r="AM62" s="3">
        <f t="shared" si="29"/>
        <v>0</v>
      </c>
      <c r="AN62" s="3">
        <f t="shared" si="29"/>
        <v>0</v>
      </c>
      <c r="AO62" s="3">
        <f t="shared" si="29"/>
        <v>0</v>
      </c>
      <c r="AP62" s="3">
        <f t="shared" si="29"/>
        <v>0</v>
      </c>
      <c r="AQ62" s="3">
        <f t="shared" si="29"/>
        <v>0</v>
      </c>
      <c r="AR62" s="3">
        <f t="shared" si="29"/>
        <v>0</v>
      </c>
      <c r="AS62" s="3">
        <f t="shared" si="29"/>
        <v>0</v>
      </c>
      <c r="AT62" s="3">
        <f t="shared" si="29"/>
        <v>0</v>
      </c>
      <c r="AU62" s="3">
        <f t="shared" si="29"/>
        <v>0</v>
      </c>
      <c r="AV62" s="3">
        <f t="shared" si="29"/>
        <v>0</v>
      </c>
      <c r="AX62" s="35" t="str">
        <f t="shared" si="5"/>
        <v>OK</v>
      </c>
      <c r="AY62" s="53" t="s">
        <v>1115</v>
      </c>
      <c r="AZ62" s="36">
        <f>BA62</f>
        <v>374712.50526843383</v>
      </c>
      <c r="BA62" s="7">
        <f>IF(AY62&lt;&gt;0,VLOOKUP(AY62,'2021 ROO Import'!$A$1:$D$966,4,FALSE),0)</f>
        <v>374712.50526843383</v>
      </c>
    </row>
    <row r="63" spans="1:53" ht="9.75" customHeight="1" x14ac:dyDescent="0.15">
      <c r="A63" s="25">
        <f t="shared" si="0"/>
        <v>63</v>
      </c>
      <c r="B63" s="3" t="s">
        <v>46</v>
      </c>
      <c r="C63" s="3" t="s">
        <v>198</v>
      </c>
      <c r="E63" s="44" t="s">
        <v>994</v>
      </c>
      <c r="F63" s="3">
        <f>($AZ63)</f>
        <v>0</v>
      </c>
      <c r="G63" s="3">
        <f t="shared" si="27"/>
        <v>0</v>
      </c>
      <c r="H63" s="3">
        <f t="shared" si="27"/>
        <v>0</v>
      </c>
      <c r="I63" s="3">
        <f t="shared" si="27"/>
        <v>0</v>
      </c>
      <c r="J63" s="3">
        <f t="shared" si="27"/>
        <v>0</v>
      </c>
      <c r="K63" s="3">
        <f t="shared" si="27"/>
        <v>0</v>
      </c>
      <c r="L63" s="3">
        <f t="shared" si="27"/>
        <v>0</v>
      </c>
      <c r="M63" s="3">
        <f t="shared" si="27"/>
        <v>0</v>
      </c>
      <c r="N63" s="3">
        <f>INDEX(Func_Alloc,MATCH($E63,FA_Desc,0),MATCH(N$6,$G$6:$AV$6,0))*$F63</f>
        <v>0</v>
      </c>
      <c r="O63" s="3">
        <f t="shared" si="29"/>
        <v>0</v>
      </c>
      <c r="P63" s="3">
        <f t="shared" si="29"/>
        <v>0</v>
      </c>
      <c r="Q63" s="3">
        <f t="shared" si="29"/>
        <v>0</v>
      </c>
      <c r="R63" s="3">
        <f t="shared" si="29"/>
        <v>0</v>
      </c>
      <c r="S63" s="3">
        <f t="shared" si="29"/>
        <v>0</v>
      </c>
      <c r="T63" s="3">
        <f t="shared" si="29"/>
        <v>0</v>
      </c>
      <c r="U63" s="3">
        <f t="shared" si="29"/>
        <v>0</v>
      </c>
      <c r="V63" s="3">
        <f t="shared" si="29"/>
        <v>0</v>
      </c>
      <c r="W63" s="3">
        <f t="shared" si="29"/>
        <v>0</v>
      </c>
      <c r="X63" s="3">
        <f t="shared" si="29"/>
        <v>0</v>
      </c>
      <c r="Y63" s="3">
        <f t="shared" si="29"/>
        <v>0</v>
      </c>
      <c r="Z63" s="3">
        <f t="shared" si="29"/>
        <v>0</v>
      </c>
      <c r="AA63" s="3">
        <f t="shared" si="29"/>
        <v>0</v>
      </c>
      <c r="AB63" s="3">
        <f t="shared" si="29"/>
        <v>0</v>
      </c>
      <c r="AC63" s="3">
        <f t="shared" si="29"/>
        <v>0</v>
      </c>
      <c r="AD63" s="3">
        <f t="shared" si="29"/>
        <v>0</v>
      </c>
      <c r="AE63" s="3">
        <f t="shared" si="29"/>
        <v>0</v>
      </c>
      <c r="AF63" s="3">
        <f t="shared" si="29"/>
        <v>0</v>
      </c>
      <c r="AG63" s="3">
        <f t="shared" si="29"/>
        <v>0</v>
      </c>
      <c r="AH63" s="3">
        <f t="shared" si="29"/>
        <v>0</v>
      </c>
      <c r="AI63" s="3">
        <f t="shared" si="29"/>
        <v>0</v>
      </c>
      <c r="AJ63" s="3">
        <f t="shared" si="29"/>
        <v>0</v>
      </c>
      <c r="AK63" s="3">
        <f t="shared" si="29"/>
        <v>0</v>
      </c>
      <c r="AL63" s="3">
        <f t="shared" si="29"/>
        <v>0</v>
      </c>
      <c r="AM63" s="3">
        <f t="shared" si="29"/>
        <v>0</v>
      </c>
      <c r="AN63" s="3">
        <f t="shared" si="29"/>
        <v>0</v>
      </c>
      <c r="AO63" s="3">
        <f t="shared" si="29"/>
        <v>0</v>
      </c>
      <c r="AP63" s="3">
        <f t="shared" si="29"/>
        <v>0</v>
      </c>
      <c r="AQ63" s="3">
        <f t="shared" si="29"/>
        <v>0</v>
      </c>
      <c r="AR63" s="3">
        <f t="shared" si="29"/>
        <v>0</v>
      </c>
      <c r="AS63" s="3">
        <f t="shared" si="29"/>
        <v>0</v>
      </c>
      <c r="AT63" s="3">
        <f t="shared" si="29"/>
        <v>0</v>
      </c>
      <c r="AU63" s="3">
        <f t="shared" si="29"/>
        <v>0</v>
      </c>
      <c r="AV63" s="3">
        <f t="shared" si="29"/>
        <v>0</v>
      </c>
      <c r="AX63" s="35" t="str">
        <f t="shared" si="5"/>
        <v>OK</v>
      </c>
      <c r="AY63" s="53">
        <v>131</v>
      </c>
      <c r="AZ63" s="36">
        <f t="shared" si="6"/>
        <v>0</v>
      </c>
      <c r="BA63" s="7">
        <f>IF(AY63&lt;&gt;0,VLOOKUP(AY63,'2021 ROO Import'!$A$1:$D$966,4,FALSE),0)</f>
        <v>0</v>
      </c>
    </row>
    <row r="64" spans="1:53" ht="9.75" customHeight="1" x14ac:dyDescent="0.15">
      <c r="A64" s="25">
        <f t="shared" si="0"/>
        <v>64</v>
      </c>
      <c r="B64" s="3" t="s">
        <v>46</v>
      </c>
      <c r="C64" s="3" t="s">
        <v>232</v>
      </c>
      <c r="F64" s="3">
        <f>SUM(F62:F63)</f>
        <v>374712.50526843383</v>
      </c>
      <c r="AX64" s="35" t="str">
        <f t="shared" si="5"/>
        <v/>
      </c>
      <c r="AZ64" s="36">
        <f t="shared" si="6"/>
        <v>0</v>
      </c>
      <c r="BA64" s="7">
        <f>IF(AY64&lt;&gt;0,VLOOKUP(AY64,'2021 ROO Import'!$A$1:$D$966,4,FALSE),0)</f>
        <v>0</v>
      </c>
    </row>
    <row r="65" spans="1:53" ht="9.75" customHeight="1" x14ac:dyDescent="0.15">
      <c r="A65" s="25">
        <f t="shared" si="0"/>
        <v>65</v>
      </c>
      <c r="B65" s="3" t="s">
        <v>46</v>
      </c>
      <c r="C65" s="3" t="s">
        <v>233</v>
      </c>
      <c r="F65" s="3">
        <f>SUM(F31+F37+F42+F48+F53+F58+F64)</f>
        <v>1227335494.3762131</v>
      </c>
      <c r="AX65" s="35" t="str">
        <f t="shared" si="5"/>
        <v/>
      </c>
      <c r="AZ65" s="36">
        <f t="shared" si="6"/>
        <v>0</v>
      </c>
      <c r="BA65" s="7">
        <f>IF(AY65&lt;&gt;0,VLOOKUP(AY65,'2021 ROO Import'!$A$1:$D$966,4,FALSE),0)</f>
        <v>0</v>
      </c>
    </row>
    <row r="66" spans="1:53" ht="9.75" customHeight="1" x14ac:dyDescent="0.15">
      <c r="A66" s="25">
        <f t="shared" si="0"/>
        <v>66</v>
      </c>
      <c r="B66" s="3" t="s">
        <v>46</v>
      </c>
      <c r="C66" s="3" t="s">
        <v>46</v>
      </c>
      <c r="AX66" s="35" t="str">
        <f t="shared" si="5"/>
        <v/>
      </c>
      <c r="AZ66" s="36">
        <f t="shared" si="6"/>
        <v>0</v>
      </c>
      <c r="BA66" s="7">
        <f>IF(AY66&lt;&gt;0,VLOOKUP(AY66,'2021 ROO Import'!$A$1:$D$966,4,FALSE),0)</f>
        <v>0</v>
      </c>
    </row>
    <row r="67" spans="1:53" ht="9.75" customHeight="1" x14ac:dyDescent="0.15">
      <c r="A67" s="25">
        <f t="shared" ref="A67:A131" si="30">A66+1</f>
        <v>67</v>
      </c>
      <c r="AX67" s="35" t="str">
        <f t="shared" si="5"/>
        <v/>
      </c>
      <c r="AZ67" s="36">
        <f t="shared" si="6"/>
        <v>0</v>
      </c>
      <c r="BA67" s="7">
        <f>IF(AY67&lt;&gt;0,VLOOKUP(AY67,'2021 ROO Import'!$A$1:$D$966,4,FALSE),0)</f>
        <v>0</v>
      </c>
    </row>
    <row r="68" spans="1:53" ht="9.75" customHeight="1" x14ac:dyDescent="0.15">
      <c r="A68" s="25">
        <f t="shared" si="30"/>
        <v>68</v>
      </c>
      <c r="B68" s="3" t="s">
        <v>234</v>
      </c>
      <c r="AX68" s="35" t="str">
        <f t="shared" si="5"/>
        <v/>
      </c>
      <c r="AZ68" s="36">
        <f t="shared" si="6"/>
        <v>0</v>
      </c>
      <c r="BA68" s="7">
        <f>IF(AY68&lt;&gt;0,VLOOKUP(AY68,'2021 ROO Import'!$A$1:$D$966,4,FALSE),0)</f>
        <v>0</v>
      </c>
    </row>
    <row r="69" spans="1:53" ht="9.75" customHeight="1" x14ac:dyDescent="0.15">
      <c r="A69" s="25">
        <f t="shared" si="30"/>
        <v>69</v>
      </c>
      <c r="B69" s="3" t="s">
        <v>235</v>
      </c>
      <c r="C69" s="3" t="s">
        <v>194</v>
      </c>
      <c r="AX69" s="35" t="str">
        <f t="shared" si="5"/>
        <v/>
      </c>
      <c r="AZ69" s="36">
        <f t="shared" si="6"/>
        <v>0</v>
      </c>
      <c r="BA69" s="7">
        <f>IF(AY69&lt;&gt;0,VLOOKUP(AY69,'2021 ROO Import'!$A$1:$D$966,4,FALSE),0)</f>
        <v>0</v>
      </c>
    </row>
    <row r="70" spans="1:53" ht="9.75" customHeight="1" x14ac:dyDescent="0.15">
      <c r="A70" s="25">
        <f t="shared" si="30"/>
        <v>70</v>
      </c>
      <c r="B70" s="3" t="s">
        <v>46</v>
      </c>
      <c r="C70" s="3" t="s">
        <v>236</v>
      </c>
      <c r="E70" s="44" t="str">
        <f>($E894)</f>
        <v xml:space="preserve">   D360</v>
      </c>
      <c r="F70" s="3">
        <f>($AZ70)</f>
        <v>7771604.6517761387</v>
      </c>
      <c r="G70" s="3">
        <f t="shared" ref="G70:AV70" si="31">INDEX(Func_Alloc,MATCH($E70,FA_Desc,0),MATCH(G$6,$G$6:$AV$6,0))*$F70</f>
        <v>0</v>
      </c>
      <c r="H70" s="3">
        <f t="shared" si="31"/>
        <v>0</v>
      </c>
      <c r="I70" s="3">
        <f t="shared" si="31"/>
        <v>0</v>
      </c>
      <c r="J70" s="3">
        <f t="shared" si="31"/>
        <v>0</v>
      </c>
      <c r="K70" s="3">
        <f t="shared" si="31"/>
        <v>0</v>
      </c>
      <c r="L70" s="3">
        <f t="shared" si="31"/>
        <v>0</v>
      </c>
      <c r="M70" s="3">
        <f t="shared" si="31"/>
        <v>0</v>
      </c>
      <c r="N70" s="3">
        <f t="shared" si="31"/>
        <v>0</v>
      </c>
      <c r="O70" s="3">
        <f t="shared" si="31"/>
        <v>0</v>
      </c>
      <c r="P70" s="3">
        <f t="shared" si="31"/>
        <v>0</v>
      </c>
      <c r="Q70" s="3">
        <f t="shared" si="31"/>
        <v>7771555.388056553</v>
      </c>
      <c r="R70" s="3">
        <f t="shared" si="31"/>
        <v>49.263719585941438</v>
      </c>
      <c r="S70" s="3">
        <f t="shared" si="31"/>
        <v>0</v>
      </c>
      <c r="T70" s="3">
        <f t="shared" si="31"/>
        <v>0</v>
      </c>
      <c r="U70" s="3">
        <f t="shared" si="31"/>
        <v>0</v>
      </c>
      <c r="V70" s="3">
        <f t="shared" si="31"/>
        <v>0</v>
      </c>
      <c r="W70" s="3">
        <f t="shared" si="31"/>
        <v>0</v>
      </c>
      <c r="X70" s="3">
        <f t="shared" si="31"/>
        <v>0</v>
      </c>
      <c r="Y70" s="3">
        <f t="shared" si="31"/>
        <v>0</v>
      </c>
      <c r="Z70" s="3">
        <f t="shared" si="31"/>
        <v>0</v>
      </c>
      <c r="AA70" s="3">
        <f t="shared" si="31"/>
        <v>0</v>
      </c>
      <c r="AB70" s="3">
        <f t="shared" si="31"/>
        <v>0</v>
      </c>
      <c r="AC70" s="3">
        <f t="shared" si="31"/>
        <v>0</v>
      </c>
      <c r="AD70" s="3">
        <f t="shared" si="31"/>
        <v>0</v>
      </c>
      <c r="AE70" s="3">
        <f t="shared" si="31"/>
        <v>0</v>
      </c>
      <c r="AF70" s="3">
        <f t="shared" si="31"/>
        <v>0</v>
      </c>
      <c r="AG70" s="3">
        <f t="shared" si="31"/>
        <v>0</v>
      </c>
      <c r="AH70" s="3">
        <f t="shared" si="31"/>
        <v>0</v>
      </c>
      <c r="AI70" s="3">
        <f t="shared" si="31"/>
        <v>0</v>
      </c>
      <c r="AJ70" s="3">
        <f t="shared" si="31"/>
        <v>0</v>
      </c>
      <c r="AK70" s="3">
        <f t="shared" si="31"/>
        <v>0</v>
      </c>
      <c r="AL70" s="3">
        <f t="shared" si="31"/>
        <v>0</v>
      </c>
      <c r="AM70" s="3">
        <f t="shared" si="31"/>
        <v>0</v>
      </c>
      <c r="AN70" s="3">
        <f t="shared" si="31"/>
        <v>0</v>
      </c>
      <c r="AO70" s="3">
        <f t="shared" si="31"/>
        <v>0</v>
      </c>
      <c r="AP70" s="3">
        <f t="shared" si="31"/>
        <v>0</v>
      </c>
      <c r="AQ70" s="3">
        <f t="shared" si="31"/>
        <v>0</v>
      </c>
      <c r="AR70" s="3">
        <f t="shared" si="31"/>
        <v>0</v>
      </c>
      <c r="AS70" s="3">
        <f t="shared" si="31"/>
        <v>0</v>
      </c>
      <c r="AT70" s="3">
        <f t="shared" si="31"/>
        <v>0</v>
      </c>
      <c r="AU70" s="3">
        <f t="shared" si="31"/>
        <v>0</v>
      </c>
      <c r="AV70" s="3">
        <f t="shared" si="31"/>
        <v>0</v>
      </c>
      <c r="AX70" s="35" t="str">
        <f t="shared" si="5"/>
        <v>OK</v>
      </c>
      <c r="AY70" s="53">
        <v>142</v>
      </c>
      <c r="AZ70" s="36">
        <f t="shared" si="6"/>
        <v>7771604.6517761387</v>
      </c>
      <c r="BA70" s="7">
        <f>IF(AY70&lt;&gt;0,VLOOKUP(AY70,'2021 ROO Import'!$A$1:$D$966,4,FALSE),0)</f>
        <v>7771604.6517761387</v>
      </c>
    </row>
    <row r="71" spans="1:53" ht="9.75" customHeight="1" x14ac:dyDescent="0.15">
      <c r="A71" s="25">
        <f t="shared" si="30"/>
        <v>71</v>
      </c>
      <c r="B71" s="3" t="s">
        <v>46</v>
      </c>
      <c r="C71" s="3" t="s">
        <v>669</v>
      </c>
      <c r="E71" s="44" t="s">
        <v>668</v>
      </c>
      <c r="F71" s="3">
        <f>($AZ71)</f>
        <v>-430351</v>
      </c>
      <c r="G71" s="3">
        <f t="shared" ref="G71:AV71" si="32">INDEX(Func_Alloc,MATCH($E71,FA_Desc,0),MATCH(G$6,$G$6:$AV$6,0))*$F71</f>
        <v>0</v>
      </c>
      <c r="H71" s="3">
        <f t="shared" si="32"/>
        <v>0</v>
      </c>
      <c r="I71" s="3">
        <f t="shared" si="32"/>
        <v>0</v>
      </c>
      <c r="J71" s="3">
        <f t="shared" si="32"/>
        <v>0</v>
      </c>
      <c r="K71" s="3">
        <f t="shared" si="32"/>
        <v>0</v>
      </c>
      <c r="L71" s="3">
        <f t="shared" si="32"/>
        <v>0</v>
      </c>
      <c r="M71" s="3">
        <f t="shared" si="32"/>
        <v>0</v>
      </c>
      <c r="N71" s="3">
        <f t="shared" si="32"/>
        <v>0</v>
      </c>
      <c r="O71" s="3">
        <f t="shared" si="32"/>
        <v>0</v>
      </c>
      <c r="P71" s="3">
        <f t="shared" si="32"/>
        <v>0</v>
      </c>
      <c r="Q71" s="3">
        <f t="shared" si="32"/>
        <v>0</v>
      </c>
      <c r="R71" s="3">
        <f t="shared" si="32"/>
        <v>0</v>
      </c>
      <c r="S71" s="3">
        <f t="shared" si="32"/>
        <v>-430351</v>
      </c>
      <c r="T71" s="3">
        <f t="shared" si="32"/>
        <v>0</v>
      </c>
      <c r="U71" s="3">
        <f t="shared" si="32"/>
        <v>0</v>
      </c>
      <c r="V71" s="3">
        <f t="shared" si="32"/>
        <v>0</v>
      </c>
      <c r="W71" s="3">
        <f t="shared" si="32"/>
        <v>0</v>
      </c>
      <c r="X71" s="3">
        <f t="shared" si="32"/>
        <v>0</v>
      </c>
      <c r="Y71" s="3">
        <f t="shared" si="32"/>
        <v>0</v>
      </c>
      <c r="Z71" s="3">
        <f t="shared" si="32"/>
        <v>0</v>
      </c>
      <c r="AA71" s="3">
        <f t="shared" si="32"/>
        <v>0</v>
      </c>
      <c r="AB71" s="3">
        <f t="shared" si="32"/>
        <v>0</v>
      </c>
      <c r="AC71" s="3">
        <f t="shared" si="32"/>
        <v>0</v>
      </c>
      <c r="AD71" s="3">
        <f t="shared" si="32"/>
        <v>0</v>
      </c>
      <c r="AE71" s="3">
        <f t="shared" si="32"/>
        <v>0</v>
      </c>
      <c r="AF71" s="3">
        <f t="shared" si="32"/>
        <v>0</v>
      </c>
      <c r="AG71" s="3">
        <f t="shared" si="32"/>
        <v>0</v>
      </c>
      <c r="AH71" s="3">
        <f t="shared" si="32"/>
        <v>0</v>
      </c>
      <c r="AI71" s="3">
        <f t="shared" si="32"/>
        <v>0</v>
      </c>
      <c r="AJ71" s="3">
        <f t="shared" si="32"/>
        <v>0</v>
      </c>
      <c r="AK71" s="3">
        <f t="shared" si="32"/>
        <v>0</v>
      </c>
      <c r="AL71" s="3">
        <f t="shared" si="32"/>
        <v>0</v>
      </c>
      <c r="AM71" s="3">
        <f t="shared" si="32"/>
        <v>0</v>
      </c>
      <c r="AN71" s="3">
        <f t="shared" si="32"/>
        <v>0</v>
      </c>
      <c r="AO71" s="3">
        <f t="shared" si="32"/>
        <v>0</v>
      </c>
      <c r="AP71" s="3">
        <f t="shared" si="32"/>
        <v>0</v>
      </c>
      <c r="AQ71" s="3">
        <f t="shared" si="32"/>
        <v>0</v>
      </c>
      <c r="AR71" s="3">
        <f t="shared" si="32"/>
        <v>0</v>
      </c>
      <c r="AS71" s="3">
        <f t="shared" si="32"/>
        <v>0</v>
      </c>
      <c r="AT71" s="3">
        <f t="shared" si="32"/>
        <v>0</v>
      </c>
      <c r="AU71" s="3">
        <f t="shared" si="32"/>
        <v>0</v>
      </c>
      <c r="AV71" s="3">
        <f t="shared" si="32"/>
        <v>0</v>
      </c>
      <c r="AX71" s="35" t="str">
        <f t="shared" si="5"/>
        <v>OK</v>
      </c>
      <c r="AY71" s="53">
        <v>141</v>
      </c>
      <c r="AZ71" s="36">
        <f>BA71*-1</f>
        <v>-430351</v>
      </c>
      <c r="BA71" s="7">
        <f>IF(AY71&lt;&gt;0,VLOOKUP(AY71,'2021 ROO Import'!$A$1:$D$966,4,FALSE),0)</f>
        <v>430351</v>
      </c>
    </row>
    <row r="72" spans="1:53" ht="9.75" customHeight="1" x14ac:dyDescent="0.15">
      <c r="A72" s="25">
        <f t="shared" si="30"/>
        <v>72</v>
      </c>
      <c r="B72" s="3" t="s">
        <v>46</v>
      </c>
      <c r="C72" s="3" t="s">
        <v>237</v>
      </c>
      <c r="F72" s="3">
        <f>SUM(F70:F71)</f>
        <v>7341253.6517761387</v>
      </c>
      <c r="AX72" s="35" t="str">
        <f t="shared" si="5"/>
        <v/>
      </c>
      <c r="AZ72" s="36">
        <f t="shared" si="6"/>
        <v>0</v>
      </c>
      <c r="BA72" s="7">
        <f>IF(AY72&lt;&gt;0,VLOOKUP(AY72,'2021 ROO Import'!$A$1:$D$966,4,FALSE),0)</f>
        <v>0</v>
      </c>
    </row>
    <row r="73" spans="1:53" ht="9.75" customHeight="1" x14ac:dyDescent="0.15">
      <c r="A73" s="25">
        <f t="shared" si="30"/>
        <v>73</v>
      </c>
      <c r="B73" s="3" t="s">
        <v>46</v>
      </c>
      <c r="C73" s="3" t="s">
        <v>46</v>
      </c>
      <c r="S73" s="3">
        <f>IF($F73&lt;&gt;0,($F73),0)</f>
        <v>0</v>
      </c>
      <c r="AX73" s="35" t="str">
        <f t="shared" si="5"/>
        <v/>
      </c>
      <c r="AZ73" s="36">
        <f t="shared" si="6"/>
        <v>0</v>
      </c>
      <c r="BA73" s="7">
        <f>IF(AY73&lt;&gt;0,VLOOKUP(AY73,'2021 ROO Import'!$A$1:$D$966,4,FALSE),0)</f>
        <v>0</v>
      </c>
    </row>
    <row r="74" spans="1:53" ht="9.75" customHeight="1" x14ac:dyDescent="0.15">
      <c r="A74" s="25">
        <f t="shared" si="30"/>
        <v>74</v>
      </c>
      <c r="B74" s="3" t="s">
        <v>238</v>
      </c>
      <c r="C74" s="3" t="s">
        <v>204</v>
      </c>
      <c r="AX74" s="35" t="str">
        <f t="shared" si="5"/>
        <v/>
      </c>
      <c r="AZ74" s="36">
        <f t="shared" si="6"/>
        <v>0</v>
      </c>
      <c r="BA74" s="7">
        <f>IF(AY74&lt;&gt;0,VLOOKUP(AY74,'2021 ROO Import'!$A$1:$D$966,4,FALSE),0)</f>
        <v>0</v>
      </c>
    </row>
    <row r="75" spans="1:53" ht="9.75" customHeight="1" x14ac:dyDescent="0.15">
      <c r="A75" s="25">
        <f t="shared" si="30"/>
        <v>75</v>
      </c>
      <c r="B75" s="3" t="s">
        <v>46</v>
      </c>
      <c r="C75" s="3" t="s">
        <v>236</v>
      </c>
      <c r="E75" s="44" t="s">
        <v>649</v>
      </c>
      <c r="F75" s="3">
        <f>($AZ75)</f>
        <v>55931515.945305504</v>
      </c>
      <c r="G75" s="3">
        <f t="shared" ref="G75:R75" si="33">INDEX(Func_Alloc,MATCH($E75,FA_Desc,0),MATCH(G$6,$G$6:$AV$6,0))*$F75</f>
        <v>0</v>
      </c>
      <c r="H75" s="3">
        <f t="shared" si="33"/>
        <v>0</v>
      </c>
      <c r="I75" s="3">
        <f t="shared" si="33"/>
        <v>0</v>
      </c>
      <c r="J75" s="3">
        <f t="shared" si="33"/>
        <v>0</v>
      </c>
      <c r="K75" s="3">
        <f t="shared" si="33"/>
        <v>0</v>
      </c>
      <c r="L75" s="3">
        <f t="shared" si="33"/>
        <v>0</v>
      </c>
      <c r="M75" s="3">
        <f t="shared" si="33"/>
        <v>0</v>
      </c>
      <c r="N75" s="3">
        <f t="shared" si="33"/>
        <v>0</v>
      </c>
      <c r="O75" s="3">
        <f t="shared" si="33"/>
        <v>0</v>
      </c>
      <c r="P75" s="3">
        <f t="shared" si="33"/>
        <v>0</v>
      </c>
      <c r="Q75" s="3">
        <f t="shared" si="33"/>
        <v>52148872.696433187</v>
      </c>
      <c r="R75" s="3">
        <f t="shared" si="33"/>
        <v>3782643.2488723188</v>
      </c>
      <c r="S75" s="3">
        <f t="shared" ref="R75:AG76" si="34">INDEX(Func_Alloc,MATCH($E75,FA_Desc,0),MATCH(S$6,$G$6:$AV$6,0))*$F75</f>
        <v>0</v>
      </c>
      <c r="T75" s="3">
        <f t="shared" si="34"/>
        <v>0</v>
      </c>
      <c r="U75" s="3">
        <f t="shared" si="34"/>
        <v>0</v>
      </c>
      <c r="V75" s="3">
        <f t="shared" si="34"/>
        <v>0</v>
      </c>
      <c r="W75" s="3">
        <f t="shared" si="34"/>
        <v>0</v>
      </c>
      <c r="X75" s="3">
        <f t="shared" si="34"/>
        <v>0</v>
      </c>
      <c r="Y75" s="3">
        <f t="shared" si="34"/>
        <v>0</v>
      </c>
      <c r="Z75" s="3">
        <f t="shared" si="34"/>
        <v>0</v>
      </c>
      <c r="AA75" s="3">
        <f t="shared" si="34"/>
        <v>0</v>
      </c>
      <c r="AB75" s="3">
        <f t="shared" si="34"/>
        <v>0</v>
      </c>
      <c r="AC75" s="3">
        <f t="shared" si="34"/>
        <v>0</v>
      </c>
      <c r="AD75" s="3">
        <f t="shared" si="34"/>
        <v>0</v>
      </c>
      <c r="AE75" s="3">
        <f t="shared" si="34"/>
        <v>0</v>
      </c>
      <c r="AF75" s="3">
        <f t="shared" si="34"/>
        <v>0</v>
      </c>
      <c r="AG75" s="3">
        <f t="shared" si="34"/>
        <v>0</v>
      </c>
      <c r="AH75" s="3">
        <f t="shared" ref="AH75:AV75" si="35">INDEX(Func_Alloc,MATCH($E75,FA_Desc,0),MATCH(AH$6,$G$6:$AV$6,0))*$F75</f>
        <v>0</v>
      </c>
      <c r="AI75" s="3">
        <f t="shared" si="35"/>
        <v>0</v>
      </c>
      <c r="AJ75" s="3">
        <f t="shared" si="35"/>
        <v>0</v>
      </c>
      <c r="AK75" s="3">
        <f t="shared" si="35"/>
        <v>0</v>
      </c>
      <c r="AL75" s="3">
        <f t="shared" si="35"/>
        <v>0</v>
      </c>
      <c r="AM75" s="3">
        <f t="shared" si="35"/>
        <v>0</v>
      </c>
      <c r="AN75" s="3">
        <f t="shared" si="35"/>
        <v>0</v>
      </c>
      <c r="AO75" s="3">
        <f t="shared" si="35"/>
        <v>0</v>
      </c>
      <c r="AP75" s="3">
        <f t="shared" si="35"/>
        <v>0</v>
      </c>
      <c r="AQ75" s="3">
        <f t="shared" si="35"/>
        <v>0</v>
      </c>
      <c r="AR75" s="3">
        <f t="shared" si="35"/>
        <v>0</v>
      </c>
      <c r="AS75" s="3">
        <f t="shared" si="35"/>
        <v>0</v>
      </c>
      <c r="AT75" s="3">
        <f t="shared" si="35"/>
        <v>0</v>
      </c>
      <c r="AU75" s="3">
        <f t="shared" si="35"/>
        <v>0</v>
      </c>
      <c r="AV75" s="3">
        <f t="shared" si="35"/>
        <v>0</v>
      </c>
      <c r="AX75" s="35" t="str">
        <f t="shared" si="5"/>
        <v>OK</v>
      </c>
      <c r="AY75" s="53">
        <v>148</v>
      </c>
      <c r="AZ75" s="36">
        <f t="shared" si="6"/>
        <v>55931515.945305504</v>
      </c>
      <c r="BA75" s="7">
        <f>IF(AY75&lt;&gt;0,VLOOKUP(AY75,'2021 ROO Import'!$A$1:$D$966,4,FALSE),0)</f>
        <v>55931515.945305504</v>
      </c>
    </row>
    <row r="76" spans="1:53" ht="9.75" customHeight="1" x14ac:dyDescent="0.15">
      <c r="A76" s="25">
        <f t="shared" si="30"/>
        <v>76</v>
      </c>
      <c r="B76" s="3" t="s">
        <v>46</v>
      </c>
      <c r="C76" s="3" t="s">
        <v>669</v>
      </c>
      <c r="E76" s="44" t="s">
        <v>668</v>
      </c>
      <c r="F76" s="3">
        <f>($AZ76)</f>
        <v>-7453541</v>
      </c>
      <c r="G76" s="3">
        <f t="shared" ref="G76:Q76" si="36">INDEX(Func_Alloc,MATCH($E76,FA_Desc,0),MATCH(G$6,$G$6:$AV$6,0))*$F76</f>
        <v>0</v>
      </c>
      <c r="H76" s="3">
        <f t="shared" si="36"/>
        <v>0</v>
      </c>
      <c r="I76" s="3">
        <f t="shared" si="36"/>
        <v>0</v>
      </c>
      <c r="J76" s="3">
        <f t="shared" si="36"/>
        <v>0</v>
      </c>
      <c r="K76" s="3">
        <f t="shared" si="36"/>
        <v>0</v>
      </c>
      <c r="L76" s="3">
        <f t="shared" si="36"/>
        <v>0</v>
      </c>
      <c r="M76" s="3">
        <f t="shared" si="36"/>
        <v>0</v>
      </c>
      <c r="N76" s="3">
        <f t="shared" si="36"/>
        <v>0</v>
      </c>
      <c r="O76" s="3">
        <f t="shared" si="36"/>
        <v>0</v>
      </c>
      <c r="P76" s="3">
        <f t="shared" si="36"/>
        <v>0</v>
      </c>
      <c r="Q76" s="3">
        <f t="shared" si="36"/>
        <v>0</v>
      </c>
      <c r="R76" s="3">
        <f t="shared" si="34"/>
        <v>0</v>
      </c>
      <c r="S76" s="3">
        <f t="shared" si="34"/>
        <v>-7453541</v>
      </c>
      <c r="T76" s="3">
        <f t="shared" ref="T76:AV76" si="37">INDEX(Func_Alloc,MATCH($E76,FA_Desc,0),MATCH(T$6,$G$6:$AV$6,0))*$F76</f>
        <v>0</v>
      </c>
      <c r="U76" s="3">
        <f t="shared" si="37"/>
        <v>0</v>
      </c>
      <c r="V76" s="3">
        <f t="shared" si="37"/>
        <v>0</v>
      </c>
      <c r="W76" s="3">
        <f t="shared" si="37"/>
        <v>0</v>
      </c>
      <c r="X76" s="3">
        <f t="shared" si="37"/>
        <v>0</v>
      </c>
      <c r="Y76" s="3">
        <f t="shared" si="37"/>
        <v>0</v>
      </c>
      <c r="Z76" s="3">
        <f t="shared" si="37"/>
        <v>0</v>
      </c>
      <c r="AA76" s="3">
        <f t="shared" si="37"/>
        <v>0</v>
      </c>
      <c r="AB76" s="3">
        <f t="shared" si="37"/>
        <v>0</v>
      </c>
      <c r="AC76" s="3">
        <f t="shared" si="37"/>
        <v>0</v>
      </c>
      <c r="AD76" s="3">
        <f t="shared" si="37"/>
        <v>0</v>
      </c>
      <c r="AE76" s="3">
        <f t="shared" si="37"/>
        <v>0</v>
      </c>
      <c r="AF76" s="3">
        <f t="shared" si="37"/>
        <v>0</v>
      </c>
      <c r="AG76" s="3">
        <f t="shared" si="37"/>
        <v>0</v>
      </c>
      <c r="AH76" s="3">
        <f t="shared" si="37"/>
        <v>0</v>
      </c>
      <c r="AI76" s="3">
        <f t="shared" si="37"/>
        <v>0</v>
      </c>
      <c r="AJ76" s="3">
        <f t="shared" si="37"/>
        <v>0</v>
      </c>
      <c r="AK76" s="3">
        <f t="shared" si="37"/>
        <v>0</v>
      </c>
      <c r="AL76" s="3">
        <f t="shared" si="37"/>
        <v>0</v>
      </c>
      <c r="AM76" s="3">
        <f t="shared" si="37"/>
        <v>0</v>
      </c>
      <c r="AN76" s="3">
        <f t="shared" si="37"/>
        <v>0</v>
      </c>
      <c r="AO76" s="3">
        <f t="shared" si="37"/>
        <v>0</v>
      </c>
      <c r="AP76" s="3">
        <f t="shared" si="37"/>
        <v>0</v>
      </c>
      <c r="AQ76" s="3">
        <f t="shared" si="37"/>
        <v>0</v>
      </c>
      <c r="AR76" s="3">
        <f t="shared" si="37"/>
        <v>0</v>
      </c>
      <c r="AS76" s="3">
        <f t="shared" si="37"/>
        <v>0</v>
      </c>
      <c r="AT76" s="3">
        <f t="shared" si="37"/>
        <v>0</v>
      </c>
      <c r="AU76" s="3">
        <f t="shared" si="37"/>
        <v>0</v>
      </c>
      <c r="AV76" s="3">
        <f t="shared" si="37"/>
        <v>0</v>
      </c>
      <c r="AX76" s="35" t="str">
        <f t="shared" si="5"/>
        <v>OK</v>
      </c>
      <c r="AY76" s="53">
        <v>147</v>
      </c>
      <c r="AZ76" s="36">
        <f>BA76*-1</f>
        <v>-7453541</v>
      </c>
      <c r="BA76" s="7">
        <f>IF(AY76&lt;&gt;0,VLOOKUP(AY76,'2021 ROO Import'!$A$1:$D$966,4,FALSE),0)</f>
        <v>7453541</v>
      </c>
    </row>
    <row r="77" spans="1:53" ht="9.75" customHeight="1" x14ac:dyDescent="0.15">
      <c r="A77" s="25">
        <f t="shared" si="30"/>
        <v>77</v>
      </c>
      <c r="B77" s="3" t="s">
        <v>46</v>
      </c>
      <c r="C77" s="3" t="s">
        <v>239</v>
      </c>
      <c r="F77" s="3">
        <f>SUM(F75:F76)</f>
        <v>48477974.945305504</v>
      </c>
      <c r="AX77" s="35" t="str">
        <f>IF(E77&lt;&gt;0,IF(ROUND(SUM(G77:AV77),5)=ROUND(F77,5),"OK","ERROR!"),"")</f>
        <v/>
      </c>
      <c r="AZ77" s="36">
        <f t="shared" si="6"/>
        <v>0</v>
      </c>
      <c r="BA77" s="7">
        <f>IF(AY77&lt;&gt;0,VLOOKUP(AY77,'2021 ROO Import'!$A$1:$D$966,4,FALSE),0)</f>
        <v>0</v>
      </c>
    </row>
    <row r="78" spans="1:53" ht="9.75" customHeight="1" x14ac:dyDescent="0.15">
      <c r="A78" s="25">
        <f t="shared" si="30"/>
        <v>78</v>
      </c>
      <c r="B78" s="3" t="s">
        <v>46</v>
      </c>
      <c r="C78" s="3" t="s">
        <v>46</v>
      </c>
      <c r="AX78" s="35" t="str">
        <f t="shared" si="5"/>
        <v/>
      </c>
      <c r="AZ78" s="36">
        <f t="shared" si="6"/>
        <v>0</v>
      </c>
      <c r="BA78" s="7">
        <f>IF(AY78&lt;&gt;0,VLOOKUP(AY78,'2021 ROO Import'!$A$1:$D$966,4,FALSE),0)</f>
        <v>0</v>
      </c>
    </row>
    <row r="79" spans="1:53" ht="9.75" customHeight="1" x14ac:dyDescent="0.15">
      <c r="A79" s="25">
        <f t="shared" si="30"/>
        <v>79</v>
      </c>
      <c r="B79" s="3" t="s">
        <v>240</v>
      </c>
      <c r="C79" s="3" t="s">
        <v>211</v>
      </c>
      <c r="S79" s="3">
        <f>IF($F79&lt;&gt;0,($F79),0)</f>
        <v>0</v>
      </c>
      <c r="AX79" s="35" t="str">
        <f t="shared" si="5"/>
        <v/>
      </c>
      <c r="AZ79" s="36">
        <f t="shared" si="6"/>
        <v>0</v>
      </c>
      <c r="BA79" s="7">
        <f>IF(AY79&lt;&gt;0,VLOOKUP(AY79,'2021 ROO Import'!$A$1:$D$966,4,FALSE),0)</f>
        <v>0</v>
      </c>
    </row>
    <row r="80" spans="1:53" ht="9.75" customHeight="1" x14ac:dyDescent="0.15">
      <c r="A80" s="25">
        <f t="shared" si="30"/>
        <v>80</v>
      </c>
      <c r="B80" s="3" t="s">
        <v>46</v>
      </c>
      <c r="C80" s="3" t="s">
        <v>236</v>
      </c>
      <c r="E80" s="44" t="s">
        <v>651</v>
      </c>
      <c r="F80" s="3">
        <f>($AZ80)</f>
        <v>314142688.97136885</v>
      </c>
      <c r="G80" s="3">
        <f t="shared" ref="G80:AV80" si="38">INDEX(Func_Alloc,MATCH($E80,FA_Desc,0),MATCH(G$6,$G$6:$AV$6,0))*$F80</f>
        <v>0</v>
      </c>
      <c r="H80" s="3">
        <f t="shared" si="38"/>
        <v>0</v>
      </c>
      <c r="I80" s="3">
        <f t="shared" si="38"/>
        <v>0</v>
      </c>
      <c r="J80" s="3">
        <f t="shared" si="38"/>
        <v>0</v>
      </c>
      <c r="K80" s="3">
        <f t="shared" si="38"/>
        <v>0</v>
      </c>
      <c r="L80" s="3">
        <f t="shared" si="38"/>
        <v>0</v>
      </c>
      <c r="M80" s="3">
        <f t="shared" si="38"/>
        <v>0</v>
      </c>
      <c r="N80" s="3">
        <f t="shared" si="38"/>
        <v>0</v>
      </c>
      <c r="O80" s="3">
        <f t="shared" si="38"/>
        <v>0</v>
      </c>
      <c r="P80" s="3">
        <f t="shared" si="38"/>
        <v>0</v>
      </c>
      <c r="Q80" s="3">
        <f t="shared" si="38"/>
        <v>299486260.69244868</v>
      </c>
      <c r="R80" s="3">
        <f t="shared" si="38"/>
        <v>14656428.278920153</v>
      </c>
      <c r="S80" s="3">
        <f t="shared" si="38"/>
        <v>0</v>
      </c>
      <c r="T80" s="3">
        <f t="shared" si="38"/>
        <v>0</v>
      </c>
      <c r="U80" s="3">
        <f t="shared" si="38"/>
        <v>0</v>
      </c>
      <c r="V80" s="3">
        <f t="shared" si="38"/>
        <v>0</v>
      </c>
      <c r="W80" s="3">
        <f t="shared" si="38"/>
        <v>0</v>
      </c>
      <c r="X80" s="3">
        <f t="shared" si="38"/>
        <v>0</v>
      </c>
      <c r="Y80" s="3">
        <f t="shared" si="38"/>
        <v>0</v>
      </c>
      <c r="Z80" s="3">
        <f t="shared" si="38"/>
        <v>0</v>
      </c>
      <c r="AA80" s="3">
        <f t="shared" si="38"/>
        <v>0</v>
      </c>
      <c r="AB80" s="3">
        <f t="shared" si="38"/>
        <v>0</v>
      </c>
      <c r="AC80" s="3">
        <f t="shared" si="38"/>
        <v>0</v>
      </c>
      <c r="AD80" s="3">
        <f t="shared" si="38"/>
        <v>0</v>
      </c>
      <c r="AE80" s="3">
        <f t="shared" si="38"/>
        <v>0</v>
      </c>
      <c r="AF80" s="3">
        <f t="shared" si="38"/>
        <v>0</v>
      </c>
      <c r="AG80" s="3">
        <f t="shared" si="38"/>
        <v>0</v>
      </c>
      <c r="AH80" s="3">
        <f t="shared" si="38"/>
        <v>0</v>
      </c>
      <c r="AI80" s="3">
        <f t="shared" si="38"/>
        <v>0</v>
      </c>
      <c r="AJ80" s="3">
        <f t="shared" si="38"/>
        <v>0</v>
      </c>
      <c r="AK80" s="3">
        <f t="shared" si="38"/>
        <v>0</v>
      </c>
      <c r="AL80" s="3">
        <f t="shared" si="38"/>
        <v>0</v>
      </c>
      <c r="AM80" s="3">
        <f t="shared" si="38"/>
        <v>0</v>
      </c>
      <c r="AN80" s="3">
        <f t="shared" si="38"/>
        <v>0</v>
      </c>
      <c r="AO80" s="3">
        <f t="shared" si="38"/>
        <v>0</v>
      </c>
      <c r="AP80" s="3">
        <f t="shared" si="38"/>
        <v>0</v>
      </c>
      <c r="AQ80" s="3">
        <f t="shared" si="38"/>
        <v>0</v>
      </c>
      <c r="AR80" s="3">
        <f t="shared" si="38"/>
        <v>0</v>
      </c>
      <c r="AS80" s="3">
        <f t="shared" si="38"/>
        <v>0</v>
      </c>
      <c r="AT80" s="3">
        <f t="shared" si="38"/>
        <v>0</v>
      </c>
      <c r="AU80" s="3">
        <f t="shared" si="38"/>
        <v>0</v>
      </c>
      <c r="AV80" s="3">
        <f t="shared" si="38"/>
        <v>0</v>
      </c>
      <c r="AX80" s="35" t="str">
        <f t="shared" ref="AX80:AX144" si="39">IF(E80&lt;&gt;0,IF(ROUND(SUM(G80:AV80),5)=ROUND(F80,5),"OK","ERROR!"),"")</f>
        <v>OK</v>
      </c>
      <c r="AY80" s="53">
        <v>154</v>
      </c>
      <c r="AZ80" s="36">
        <f t="shared" ref="AZ80:AZ144" si="40">BA80</f>
        <v>314142688.97136885</v>
      </c>
      <c r="BA80" s="7">
        <f>IF(AY80&lt;&gt;0,VLOOKUP(AY80,'2021 ROO Import'!$A$1:$D$966,4,FALSE),0)</f>
        <v>314142688.97136885</v>
      </c>
    </row>
    <row r="81" spans="1:53" ht="9.75" customHeight="1" x14ac:dyDescent="0.15">
      <c r="A81" s="25">
        <f t="shared" si="30"/>
        <v>81</v>
      </c>
      <c r="B81" s="3" t="s">
        <v>46</v>
      </c>
      <c r="C81" s="3" t="s">
        <v>669</v>
      </c>
      <c r="E81" s="44" t="s">
        <v>668</v>
      </c>
      <c r="F81" s="3">
        <f>($AZ81)</f>
        <v>-33526505</v>
      </c>
      <c r="G81" s="3">
        <f t="shared" ref="G81:AV81" si="41">INDEX(Func_Alloc,MATCH($E81,FA_Desc,0),MATCH(G$6,$G$6:$AV$6,0))*$F81</f>
        <v>0</v>
      </c>
      <c r="H81" s="3">
        <f t="shared" si="41"/>
        <v>0</v>
      </c>
      <c r="I81" s="3">
        <f t="shared" si="41"/>
        <v>0</v>
      </c>
      <c r="J81" s="3">
        <f t="shared" si="41"/>
        <v>0</v>
      </c>
      <c r="K81" s="3">
        <f t="shared" si="41"/>
        <v>0</v>
      </c>
      <c r="L81" s="3">
        <f t="shared" si="41"/>
        <v>0</v>
      </c>
      <c r="M81" s="3">
        <f t="shared" si="41"/>
        <v>0</v>
      </c>
      <c r="N81" s="3">
        <f t="shared" si="41"/>
        <v>0</v>
      </c>
      <c r="O81" s="3">
        <f t="shared" si="41"/>
        <v>0</v>
      </c>
      <c r="P81" s="3">
        <f t="shared" si="41"/>
        <v>0</v>
      </c>
      <c r="Q81" s="3">
        <f t="shared" si="41"/>
        <v>0</v>
      </c>
      <c r="R81" s="3">
        <f t="shared" si="41"/>
        <v>0</v>
      </c>
      <c r="S81" s="3">
        <f t="shared" si="41"/>
        <v>-33526505</v>
      </c>
      <c r="T81" s="3">
        <f t="shared" si="41"/>
        <v>0</v>
      </c>
      <c r="U81" s="3">
        <f t="shared" si="41"/>
        <v>0</v>
      </c>
      <c r="V81" s="3">
        <f t="shared" si="41"/>
        <v>0</v>
      </c>
      <c r="W81" s="3">
        <f t="shared" si="41"/>
        <v>0</v>
      </c>
      <c r="X81" s="3">
        <f t="shared" si="41"/>
        <v>0</v>
      </c>
      <c r="Y81" s="3">
        <f t="shared" si="41"/>
        <v>0</v>
      </c>
      <c r="Z81" s="3">
        <f t="shared" si="41"/>
        <v>0</v>
      </c>
      <c r="AA81" s="3">
        <f t="shared" si="41"/>
        <v>0</v>
      </c>
      <c r="AB81" s="3">
        <f t="shared" si="41"/>
        <v>0</v>
      </c>
      <c r="AC81" s="3">
        <f t="shared" si="41"/>
        <v>0</v>
      </c>
      <c r="AD81" s="3">
        <f t="shared" si="41"/>
        <v>0</v>
      </c>
      <c r="AE81" s="3">
        <f t="shared" si="41"/>
        <v>0</v>
      </c>
      <c r="AF81" s="3">
        <f t="shared" si="41"/>
        <v>0</v>
      </c>
      <c r="AG81" s="3">
        <f t="shared" si="41"/>
        <v>0</v>
      </c>
      <c r="AH81" s="3">
        <f t="shared" si="41"/>
        <v>0</v>
      </c>
      <c r="AI81" s="3">
        <f t="shared" si="41"/>
        <v>0</v>
      </c>
      <c r="AJ81" s="3">
        <f t="shared" si="41"/>
        <v>0</v>
      </c>
      <c r="AK81" s="3">
        <f t="shared" si="41"/>
        <v>0</v>
      </c>
      <c r="AL81" s="3">
        <f t="shared" si="41"/>
        <v>0</v>
      </c>
      <c r="AM81" s="3">
        <f t="shared" si="41"/>
        <v>0</v>
      </c>
      <c r="AN81" s="3">
        <f t="shared" si="41"/>
        <v>0</v>
      </c>
      <c r="AO81" s="3">
        <f t="shared" si="41"/>
        <v>0</v>
      </c>
      <c r="AP81" s="3">
        <f t="shared" si="41"/>
        <v>0</v>
      </c>
      <c r="AQ81" s="3">
        <f t="shared" si="41"/>
        <v>0</v>
      </c>
      <c r="AR81" s="3">
        <f t="shared" si="41"/>
        <v>0</v>
      </c>
      <c r="AS81" s="3">
        <f t="shared" si="41"/>
        <v>0</v>
      </c>
      <c r="AT81" s="3">
        <f t="shared" si="41"/>
        <v>0</v>
      </c>
      <c r="AU81" s="3">
        <f t="shared" si="41"/>
        <v>0</v>
      </c>
      <c r="AV81" s="3">
        <f t="shared" si="41"/>
        <v>0</v>
      </c>
      <c r="AX81" s="35" t="str">
        <f t="shared" si="39"/>
        <v>OK</v>
      </c>
      <c r="AY81" s="53">
        <v>153</v>
      </c>
      <c r="AZ81" s="36">
        <f>BA81*-1</f>
        <v>-33526505</v>
      </c>
      <c r="BA81" s="7">
        <f>IF(AY81&lt;&gt;0,VLOOKUP(AY81,'2021 ROO Import'!$A$1:$D$966,4,FALSE),0)</f>
        <v>33526505</v>
      </c>
    </row>
    <row r="82" spans="1:53" ht="9.75" customHeight="1" x14ac:dyDescent="0.15">
      <c r="A82" s="25">
        <f t="shared" si="30"/>
        <v>82</v>
      </c>
      <c r="B82" s="3" t="s">
        <v>46</v>
      </c>
      <c r="C82" s="3" t="s">
        <v>241</v>
      </c>
      <c r="F82" s="3">
        <f>SUM(F80:F81)</f>
        <v>280616183.97136885</v>
      </c>
      <c r="AX82" s="35" t="str">
        <f t="shared" si="39"/>
        <v/>
      </c>
      <c r="AZ82" s="36">
        <f t="shared" si="40"/>
        <v>0</v>
      </c>
      <c r="BA82" s="7">
        <f>IF(AY82&lt;&gt;0,VLOOKUP(AY82,'2021 ROO Import'!$A$1:$D$966,4,FALSE),0)</f>
        <v>0</v>
      </c>
    </row>
    <row r="83" spans="1:53" ht="9.75" customHeight="1" x14ac:dyDescent="0.15">
      <c r="A83" s="25">
        <f t="shared" si="30"/>
        <v>83</v>
      </c>
      <c r="B83" s="3" t="s">
        <v>46</v>
      </c>
      <c r="C83" s="3" t="s">
        <v>46</v>
      </c>
      <c r="S83" s="3">
        <f>IF($F83&lt;&gt;0,($F83),0)</f>
        <v>0</v>
      </c>
      <c r="AX83" s="35" t="str">
        <f t="shared" si="39"/>
        <v/>
      </c>
      <c r="AZ83" s="36">
        <f t="shared" si="40"/>
        <v>0</v>
      </c>
      <c r="BA83" s="7">
        <f>IF(AY83&lt;&gt;0,VLOOKUP(AY83,'2021 ROO Import'!$A$1:$D$966,4,FALSE),0)</f>
        <v>0</v>
      </c>
    </row>
    <row r="84" spans="1:53" ht="9.75" customHeight="1" x14ac:dyDescent="0.15">
      <c r="A84" s="25">
        <f t="shared" si="30"/>
        <v>84</v>
      </c>
      <c r="AX84" s="35" t="str">
        <f t="shared" si="39"/>
        <v/>
      </c>
      <c r="AZ84" s="36">
        <f t="shared" si="40"/>
        <v>0</v>
      </c>
      <c r="BA84" s="7">
        <f>IF(AY84&lt;&gt;0,VLOOKUP(AY84,'2021 ROO Import'!$A$1:$D$966,4,FALSE),0)</f>
        <v>0</v>
      </c>
    </row>
    <row r="85" spans="1:53" ht="9.75" customHeight="1" x14ac:dyDescent="0.15">
      <c r="A85" s="25">
        <f t="shared" si="30"/>
        <v>85</v>
      </c>
      <c r="B85" s="3" t="s">
        <v>242</v>
      </c>
      <c r="C85" s="3" t="s">
        <v>243</v>
      </c>
      <c r="E85" s="44" t="s">
        <v>653</v>
      </c>
      <c r="F85" s="3">
        <f t="shared" ref="F85:F93" si="42">($AZ85)</f>
        <v>272489373.97070915</v>
      </c>
      <c r="G85" s="3">
        <f t="shared" ref="G85:V93" si="43">INDEX(Func_Alloc,MATCH($E85,FA_Desc,0),MATCH(G$6,$G$6:$AV$6,0))*$F85</f>
        <v>0</v>
      </c>
      <c r="H85" s="3">
        <f t="shared" si="43"/>
        <v>0</v>
      </c>
      <c r="I85" s="3">
        <f t="shared" si="43"/>
        <v>0</v>
      </c>
      <c r="J85" s="3">
        <f t="shared" si="43"/>
        <v>0</v>
      </c>
      <c r="K85" s="3">
        <f t="shared" si="43"/>
        <v>0</v>
      </c>
      <c r="L85" s="3">
        <f t="shared" si="43"/>
        <v>0</v>
      </c>
      <c r="M85" s="3">
        <f t="shared" si="43"/>
        <v>0</v>
      </c>
      <c r="N85" s="3">
        <f t="shared" si="43"/>
        <v>0</v>
      </c>
      <c r="O85" s="3">
        <f t="shared" si="43"/>
        <v>0</v>
      </c>
      <c r="P85" s="3">
        <f t="shared" si="43"/>
        <v>0</v>
      </c>
      <c r="Q85" s="3">
        <f t="shared" si="43"/>
        <v>0</v>
      </c>
      <c r="R85" s="3">
        <f t="shared" si="43"/>
        <v>0</v>
      </c>
      <c r="S85" s="3">
        <f t="shared" si="43"/>
        <v>0</v>
      </c>
      <c r="T85" s="3">
        <f t="shared" si="43"/>
        <v>171808699.2319909</v>
      </c>
      <c r="U85" s="3">
        <f t="shared" si="43"/>
        <v>82722707.037625238</v>
      </c>
      <c r="V85" s="3">
        <f t="shared" si="43"/>
        <v>1890918.6179536388</v>
      </c>
      <c r="W85" s="3">
        <f t="shared" ref="W85:AL93" si="44">INDEX(Func_Alloc,MATCH($E85,FA_Desc,0),MATCH(W$6,$G$6:$AV$6,0))*$F85</f>
        <v>0</v>
      </c>
      <c r="X85" s="3">
        <f t="shared" si="44"/>
        <v>0</v>
      </c>
      <c r="Y85" s="3">
        <f t="shared" si="44"/>
        <v>0</v>
      </c>
      <c r="Z85" s="3">
        <f t="shared" si="44"/>
        <v>0</v>
      </c>
      <c r="AA85" s="3">
        <f t="shared" si="44"/>
        <v>0</v>
      </c>
      <c r="AB85" s="3">
        <f t="shared" si="44"/>
        <v>10845258.131119063</v>
      </c>
      <c r="AC85" s="3">
        <f t="shared" si="44"/>
        <v>5221790.9520202903</v>
      </c>
      <c r="AD85" s="3">
        <f t="shared" si="44"/>
        <v>0</v>
      </c>
      <c r="AE85" s="3">
        <f t="shared" si="44"/>
        <v>0</v>
      </c>
      <c r="AF85" s="3">
        <f t="shared" si="44"/>
        <v>0</v>
      </c>
      <c r="AG85" s="3">
        <f t="shared" si="44"/>
        <v>0</v>
      </c>
      <c r="AH85" s="3">
        <f t="shared" si="44"/>
        <v>0</v>
      </c>
      <c r="AI85" s="3">
        <f t="shared" si="44"/>
        <v>0</v>
      </c>
      <c r="AJ85" s="3">
        <f t="shared" si="44"/>
        <v>0</v>
      </c>
      <c r="AK85" s="3">
        <f t="shared" si="44"/>
        <v>0</v>
      </c>
      <c r="AL85" s="3">
        <f t="shared" si="44"/>
        <v>0</v>
      </c>
      <c r="AM85" s="3">
        <f t="shared" ref="AM85:AV93" si="45">INDEX(Func_Alloc,MATCH($E85,FA_Desc,0),MATCH(AM$6,$G$6:$AV$6,0))*$F85</f>
        <v>0</v>
      </c>
      <c r="AN85" s="3">
        <f t="shared" si="45"/>
        <v>0</v>
      </c>
      <c r="AO85" s="3">
        <f t="shared" si="45"/>
        <v>0</v>
      </c>
      <c r="AP85" s="3">
        <f t="shared" si="45"/>
        <v>0</v>
      </c>
      <c r="AQ85" s="3">
        <f t="shared" si="45"/>
        <v>0</v>
      </c>
      <c r="AR85" s="3">
        <f t="shared" si="45"/>
        <v>0</v>
      </c>
      <c r="AS85" s="3">
        <f t="shared" si="45"/>
        <v>0</v>
      </c>
      <c r="AT85" s="3">
        <f t="shared" si="45"/>
        <v>0</v>
      </c>
      <c r="AU85" s="3">
        <f t="shared" si="45"/>
        <v>0</v>
      </c>
      <c r="AV85" s="3">
        <f t="shared" si="45"/>
        <v>0</v>
      </c>
      <c r="AX85" s="35" t="str">
        <f t="shared" si="39"/>
        <v>OK</v>
      </c>
      <c r="AY85" s="53">
        <v>156</v>
      </c>
      <c r="AZ85" s="36">
        <f t="shared" si="40"/>
        <v>272489373.97070915</v>
      </c>
      <c r="BA85" s="7">
        <f>IF(AY85&lt;&gt;0,VLOOKUP(AY85,'2021 ROO Import'!$A$1:$D$966,4,FALSE),0)</f>
        <v>272489373.97070915</v>
      </c>
    </row>
    <row r="86" spans="1:53" ht="9.75" customHeight="1" x14ac:dyDescent="0.15">
      <c r="A86" s="25">
        <f t="shared" si="30"/>
        <v>86</v>
      </c>
      <c r="B86" s="3" t="s">
        <v>244</v>
      </c>
      <c r="C86" s="3" t="s">
        <v>228</v>
      </c>
      <c r="E86" s="44" t="s">
        <v>655</v>
      </c>
      <c r="F86" s="3">
        <f t="shared" si="42"/>
        <v>139471064.48144376</v>
      </c>
      <c r="G86" s="3">
        <f t="shared" si="43"/>
        <v>0</v>
      </c>
      <c r="H86" s="3">
        <f t="shared" si="43"/>
        <v>0</v>
      </c>
      <c r="I86" s="3">
        <f t="shared" si="43"/>
        <v>0</v>
      </c>
      <c r="J86" s="3">
        <f t="shared" si="43"/>
        <v>0</v>
      </c>
      <c r="K86" s="3">
        <f t="shared" si="43"/>
        <v>0</v>
      </c>
      <c r="L86" s="3">
        <f t="shared" si="43"/>
        <v>0</v>
      </c>
      <c r="M86" s="3">
        <f t="shared" si="43"/>
        <v>0</v>
      </c>
      <c r="N86" s="3">
        <f t="shared" si="43"/>
        <v>0</v>
      </c>
      <c r="O86" s="3">
        <f t="shared" si="43"/>
        <v>0</v>
      </c>
      <c r="P86" s="3">
        <f t="shared" si="43"/>
        <v>0</v>
      </c>
      <c r="Q86" s="3">
        <f t="shared" si="43"/>
        <v>0</v>
      </c>
      <c r="R86" s="3">
        <f t="shared" si="43"/>
        <v>0</v>
      </c>
      <c r="S86" s="3">
        <f t="shared" si="43"/>
        <v>0</v>
      </c>
      <c r="T86" s="3">
        <f t="shared" si="43"/>
        <v>84150471.043618247</v>
      </c>
      <c r="U86" s="3">
        <f t="shared" si="43"/>
        <v>40516893.465445824</v>
      </c>
      <c r="V86" s="3">
        <f t="shared" si="43"/>
        <v>1439298.1356559247</v>
      </c>
      <c r="W86" s="3">
        <f t="shared" si="44"/>
        <v>0</v>
      </c>
      <c r="X86" s="3">
        <f t="shared" si="44"/>
        <v>0</v>
      </c>
      <c r="Y86" s="3">
        <f t="shared" si="44"/>
        <v>0</v>
      </c>
      <c r="Z86" s="3">
        <f t="shared" si="44"/>
        <v>0</v>
      </c>
      <c r="AA86" s="3">
        <f t="shared" si="44"/>
        <v>0</v>
      </c>
      <c r="AB86" s="3">
        <f t="shared" si="44"/>
        <v>9020971.2397885378</v>
      </c>
      <c r="AC86" s="3">
        <f t="shared" si="44"/>
        <v>4343430.5969352219</v>
      </c>
      <c r="AD86" s="3">
        <f t="shared" si="44"/>
        <v>0</v>
      </c>
      <c r="AE86" s="3">
        <f t="shared" si="44"/>
        <v>0</v>
      </c>
      <c r="AF86" s="3">
        <f t="shared" si="44"/>
        <v>0</v>
      </c>
      <c r="AG86" s="3">
        <f t="shared" si="44"/>
        <v>0</v>
      </c>
      <c r="AH86" s="3">
        <f t="shared" si="44"/>
        <v>0</v>
      </c>
      <c r="AI86" s="3">
        <f t="shared" si="44"/>
        <v>0</v>
      </c>
      <c r="AJ86" s="3">
        <f t="shared" si="44"/>
        <v>0</v>
      </c>
      <c r="AK86" s="3">
        <f t="shared" si="44"/>
        <v>0</v>
      </c>
      <c r="AL86" s="3">
        <f t="shared" si="44"/>
        <v>0</v>
      </c>
      <c r="AM86" s="3">
        <f t="shared" si="45"/>
        <v>0</v>
      </c>
      <c r="AN86" s="3">
        <f t="shared" si="45"/>
        <v>0</v>
      </c>
      <c r="AO86" s="3">
        <f t="shared" si="45"/>
        <v>0</v>
      </c>
      <c r="AP86" s="3">
        <f t="shared" si="45"/>
        <v>0</v>
      </c>
      <c r="AQ86" s="3">
        <f t="shared" si="45"/>
        <v>0</v>
      </c>
      <c r="AR86" s="3">
        <f t="shared" si="45"/>
        <v>0</v>
      </c>
      <c r="AS86" s="3">
        <f t="shared" si="45"/>
        <v>0</v>
      </c>
      <c r="AT86" s="3">
        <f t="shared" si="45"/>
        <v>0</v>
      </c>
      <c r="AU86" s="3">
        <f t="shared" si="45"/>
        <v>0</v>
      </c>
      <c r="AV86" s="3">
        <f t="shared" si="45"/>
        <v>0</v>
      </c>
      <c r="AX86" s="35" t="str">
        <f t="shared" si="39"/>
        <v>OK</v>
      </c>
      <c r="AY86" s="53">
        <v>157</v>
      </c>
      <c r="AZ86" s="36">
        <f t="shared" si="40"/>
        <v>139471064.48144376</v>
      </c>
      <c r="BA86" s="7">
        <f>IF(AY86&lt;&gt;0,VLOOKUP(AY86,'2021 ROO Import'!$A$1:$D$966,4,FALSE),0)</f>
        <v>139471064.48144376</v>
      </c>
    </row>
    <row r="87" spans="1:53" ht="9.75" customHeight="1" x14ac:dyDescent="0.15">
      <c r="A87" s="25">
        <f t="shared" si="30"/>
        <v>87</v>
      </c>
      <c r="B87" s="3" t="s">
        <v>245</v>
      </c>
      <c r="C87" s="3" t="s">
        <v>246</v>
      </c>
      <c r="E87" s="44" t="s">
        <v>656</v>
      </c>
      <c r="F87" s="3">
        <f t="shared" si="42"/>
        <v>51862710.153787091</v>
      </c>
      <c r="G87" s="3">
        <f t="shared" si="43"/>
        <v>0</v>
      </c>
      <c r="H87" s="3">
        <f t="shared" si="43"/>
        <v>0</v>
      </c>
      <c r="I87" s="3">
        <f t="shared" si="43"/>
        <v>0</v>
      </c>
      <c r="J87" s="3">
        <f t="shared" si="43"/>
        <v>0</v>
      </c>
      <c r="K87" s="3">
        <f t="shared" si="43"/>
        <v>0</v>
      </c>
      <c r="L87" s="3">
        <f t="shared" si="43"/>
        <v>0</v>
      </c>
      <c r="M87" s="3">
        <f t="shared" si="43"/>
        <v>0</v>
      </c>
      <c r="N87" s="3">
        <f t="shared" si="43"/>
        <v>0</v>
      </c>
      <c r="O87" s="3">
        <f t="shared" si="43"/>
        <v>0</v>
      </c>
      <c r="P87" s="3">
        <f t="shared" si="43"/>
        <v>0</v>
      </c>
      <c r="Q87" s="3">
        <f t="shared" si="43"/>
        <v>0</v>
      </c>
      <c r="R87" s="3">
        <f t="shared" si="43"/>
        <v>0</v>
      </c>
      <c r="S87" s="3">
        <f t="shared" si="43"/>
        <v>0</v>
      </c>
      <c r="T87" s="3">
        <f t="shared" si="43"/>
        <v>23525510.029150467</v>
      </c>
      <c r="U87" s="3">
        <f t="shared" si="43"/>
        <v>11327097.421442818</v>
      </c>
      <c r="V87" s="3">
        <f t="shared" si="43"/>
        <v>5985319.9219755176</v>
      </c>
      <c r="W87" s="3">
        <f t="shared" si="44"/>
        <v>0</v>
      </c>
      <c r="X87" s="3">
        <f t="shared" si="44"/>
        <v>0</v>
      </c>
      <c r="Y87" s="3">
        <f t="shared" si="44"/>
        <v>0</v>
      </c>
      <c r="Z87" s="3">
        <f t="shared" si="44"/>
        <v>0</v>
      </c>
      <c r="AA87" s="3">
        <f t="shared" si="44"/>
        <v>0</v>
      </c>
      <c r="AB87" s="3">
        <f t="shared" si="44"/>
        <v>7441728.3773223395</v>
      </c>
      <c r="AC87" s="3">
        <f t="shared" si="44"/>
        <v>3583054.4038959411</v>
      </c>
      <c r="AD87" s="3">
        <f t="shared" si="44"/>
        <v>0</v>
      </c>
      <c r="AE87" s="3">
        <f t="shared" si="44"/>
        <v>0</v>
      </c>
      <c r="AF87" s="3">
        <f t="shared" si="44"/>
        <v>0</v>
      </c>
      <c r="AG87" s="3">
        <f t="shared" si="44"/>
        <v>0</v>
      </c>
      <c r="AH87" s="3">
        <f t="shared" si="44"/>
        <v>0</v>
      </c>
      <c r="AI87" s="3">
        <f t="shared" si="44"/>
        <v>0</v>
      </c>
      <c r="AJ87" s="3">
        <f t="shared" si="44"/>
        <v>0</v>
      </c>
      <c r="AK87" s="3">
        <f t="shared" si="44"/>
        <v>0</v>
      </c>
      <c r="AL87" s="3">
        <f t="shared" si="44"/>
        <v>0</v>
      </c>
      <c r="AM87" s="3">
        <f t="shared" si="45"/>
        <v>0</v>
      </c>
      <c r="AN87" s="3">
        <f t="shared" si="45"/>
        <v>0</v>
      </c>
      <c r="AO87" s="3">
        <f t="shared" si="45"/>
        <v>0</v>
      </c>
      <c r="AP87" s="3">
        <f t="shared" si="45"/>
        <v>0</v>
      </c>
      <c r="AQ87" s="3">
        <f t="shared" si="45"/>
        <v>0</v>
      </c>
      <c r="AR87" s="3">
        <f t="shared" si="45"/>
        <v>0</v>
      </c>
      <c r="AS87" s="3">
        <f t="shared" si="45"/>
        <v>0</v>
      </c>
      <c r="AT87" s="3">
        <f t="shared" si="45"/>
        <v>0</v>
      </c>
      <c r="AU87" s="3">
        <f t="shared" si="45"/>
        <v>0</v>
      </c>
      <c r="AV87" s="3">
        <f t="shared" si="45"/>
        <v>0</v>
      </c>
      <c r="AX87" s="35" t="str">
        <f t="shared" si="39"/>
        <v>OK</v>
      </c>
      <c r="AY87" s="53">
        <v>158</v>
      </c>
      <c r="AZ87" s="36">
        <f t="shared" si="40"/>
        <v>51862710.153787091</v>
      </c>
      <c r="BA87" s="7">
        <f>IF(AY87&lt;&gt;0,VLOOKUP(AY87,'2021 ROO Import'!$A$1:$D$966,4,FALSE),0)</f>
        <v>51862710.153787091</v>
      </c>
    </row>
    <row r="88" spans="1:53" ht="9.75" customHeight="1" x14ac:dyDescent="0.15">
      <c r="A88" s="25">
        <f t="shared" si="30"/>
        <v>88</v>
      </c>
      <c r="B88" s="3" t="s">
        <v>247</v>
      </c>
      <c r="C88" s="3" t="s">
        <v>248</v>
      </c>
      <c r="E88" s="44" t="s">
        <v>657</v>
      </c>
      <c r="F88" s="3">
        <f t="shared" si="42"/>
        <v>301060490.99620891</v>
      </c>
      <c r="G88" s="3">
        <f t="shared" si="43"/>
        <v>0</v>
      </c>
      <c r="H88" s="3">
        <f t="shared" si="43"/>
        <v>0</v>
      </c>
      <c r="I88" s="3">
        <f t="shared" si="43"/>
        <v>0</v>
      </c>
      <c r="J88" s="3">
        <f t="shared" si="43"/>
        <v>0</v>
      </c>
      <c r="K88" s="3">
        <f t="shared" si="43"/>
        <v>0</v>
      </c>
      <c r="L88" s="3">
        <f t="shared" si="43"/>
        <v>0</v>
      </c>
      <c r="M88" s="3">
        <f t="shared" si="43"/>
        <v>0</v>
      </c>
      <c r="N88" s="3">
        <f t="shared" si="43"/>
        <v>0</v>
      </c>
      <c r="O88" s="3">
        <f t="shared" si="43"/>
        <v>0</v>
      </c>
      <c r="P88" s="3">
        <f t="shared" si="43"/>
        <v>0</v>
      </c>
      <c r="Q88" s="3">
        <f t="shared" si="43"/>
        <v>0</v>
      </c>
      <c r="R88" s="3">
        <f t="shared" si="43"/>
        <v>0</v>
      </c>
      <c r="S88" s="3">
        <f t="shared" si="43"/>
        <v>0</v>
      </c>
      <c r="T88" s="3">
        <f t="shared" si="43"/>
        <v>182963913.53427538</v>
      </c>
      <c r="U88" s="3">
        <f t="shared" si="43"/>
        <v>88093736.146132588</v>
      </c>
      <c r="V88" s="3">
        <f t="shared" si="43"/>
        <v>19747814.729751319</v>
      </c>
      <c r="W88" s="3">
        <f t="shared" si="44"/>
        <v>0</v>
      </c>
      <c r="X88" s="3">
        <f t="shared" si="44"/>
        <v>0</v>
      </c>
      <c r="Y88" s="3">
        <f t="shared" si="44"/>
        <v>0</v>
      </c>
      <c r="Z88" s="3">
        <f t="shared" si="44"/>
        <v>0</v>
      </c>
      <c r="AA88" s="3">
        <f t="shared" si="44"/>
        <v>0</v>
      </c>
      <c r="AB88" s="3">
        <f t="shared" si="44"/>
        <v>6922142.9455834795</v>
      </c>
      <c r="AC88" s="3">
        <f t="shared" si="44"/>
        <v>3332883.6404661196</v>
      </c>
      <c r="AD88" s="3">
        <f t="shared" si="44"/>
        <v>0</v>
      </c>
      <c r="AE88" s="3">
        <f t="shared" si="44"/>
        <v>0</v>
      </c>
      <c r="AF88" s="3">
        <f t="shared" si="44"/>
        <v>0</v>
      </c>
      <c r="AG88" s="3">
        <f t="shared" si="44"/>
        <v>0</v>
      </c>
      <c r="AH88" s="3">
        <f t="shared" si="44"/>
        <v>0</v>
      </c>
      <c r="AI88" s="3">
        <f t="shared" si="44"/>
        <v>0</v>
      </c>
      <c r="AJ88" s="3">
        <f t="shared" si="44"/>
        <v>0</v>
      </c>
      <c r="AK88" s="3">
        <f t="shared" si="44"/>
        <v>0</v>
      </c>
      <c r="AL88" s="3">
        <f t="shared" si="44"/>
        <v>0</v>
      </c>
      <c r="AM88" s="3">
        <f t="shared" si="45"/>
        <v>0</v>
      </c>
      <c r="AN88" s="3">
        <f t="shared" si="45"/>
        <v>0</v>
      </c>
      <c r="AO88" s="3">
        <f t="shared" si="45"/>
        <v>0</v>
      </c>
      <c r="AP88" s="3">
        <f t="shared" si="45"/>
        <v>0</v>
      </c>
      <c r="AQ88" s="3">
        <f t="shared" si="45"/>
        <v>0</v>
      </c>
      <c r="AR88" s="3">
        <f t="shared" si="45"/>
        <v>0</v>
      </c>
      <c r="AS88" s="3">
        <f t="shared" si="45"/>
        <v>0</v>
      </c>
      <c r="AT88" s="3">
        <f t="shared" si="45"/>
        <v>0</v>
      </c>
      <c r="AU88" s="3">
        <f t="shared" si="45"/>
        <v>0</v>
      </c>
      <c r="AV88" s="3">
        <f t="shared" si="45"/>
        <v>0</v>
      </c>
      <c r="AX88" s="35" t="str">
        <f t="shared" si="39"/>
        <v>OK</v>
      </c>
      <c r="AY88" s="53">
        <v>159</v>
      </c>
      <c r="AZ88" s="36">
        <f t="shared" si="40"/>
        <v>301060490.99620891</v>
      </c>
      <c r="BA88" s="7">
        <f>IF(AY88&lt;&gt;0,VLOOKUP(AY88,'2021 ROO Import'!$A$1:$D$966,4,FALSE),0)</f>
        <v>301060490.99620891</v>
      </c>
    </row>
    <row r="89" spans="1:53" ht="9.75" customHeight="1" x14ac:dyDescent="0.15">
      <c r="A89" s="25">
        <f t="shared" si="30"/>
        <v>89</v>
      </c>
      <c r="B89" s="3" t="s">
        <v>249</v>
      </c>
      <c r="C89" s="3" t="s">
        <v>250</v>
      </c>
      <c r="E89" s="44" t="s">
        <v>659</v>
      </c>
      <c r="F89" s="3">
        <f t="shared" si="42"/>
        <v>638060964.92818296</v>
      </c>
      <c r="G89" s="3">
        <f t="shared" si="43"/>
        <v>0</v>
      </c>
      <c r="H89" s="3">
        <f t="shared" si="43"/>
        <v>0</v>
      </c>
      <c r="I89" s="3">
        <f t="shared" si="43"/>
        <v>0</v>
      </c>
      <c r="J89" s="3">
        <f t="shared" si="43"/>
        <v>0</v>
      </c>
      <c r="K89" s="3">
        <f t="shared" si="43"/>
        <v>0</v>
      </c>
      <c r="L89" s="3">
        <f t="shared" si="43"/>
        <v>0</v>
      </c>
      <c r="M89" s="3">
        <f t="shared" si="43"/>
        <v>0</v>
      </c>
      <c r="N89" s="3">
        <f t="shared" si="43"/>
        <v>0</v>
      </c>
      <c r="O89" s="3">
        <f t="shared" si="43"/>
        <v>0</v>
      </c>
      <c r="P89" s="3">
        <f t="shared" si="43"/>
        <v>0</v>
      </c>
      <c r="Q89" s="3">
        <f t="shared" si="43"/>
        <v>0</v>
      </c>
      <c r="R89" s="3">
        <f t="shared" si="43"/>
        <v>0</v>
      </c>
      <c r="S89" s="3">
        <f t="shared" si="43"/>
        <v>0</v>
      </c>
      <c r="T89" s="3">
        <f t="shared" si="43"/>
        <v>0</v>
      </c>
      <c r="U89" s="3">
        <f t="shared" si="43"/>
        <v>0</v>
      </c>
      <c r="V89" s="3">
        <f t="shared" si="43"/>
        <v>0</v>
      </c>
      <c r="W89" s="3">
        <f t="shared" si="44"/>
        <v>104768636.49669126</v>
      </c>
      <c r="X89" s="3">
        <f t="shared" si="44"/>
        <v>50444158.313221723</v>
      </c>
      <c r="Y89" s="3">
        <f t="shared" si="44"/>
        <v>29914443.089999996</v>
      </c>
      <c r="Z89" s="3">
        <f t="shared" si="44"/>
        <v>305730265.74408221</v>
      </c>
      <c r="AA89" s="3">
        <f t="shared" si="44"/>
        <v>147203461.28418776</v>
      </c>
      <c r="AB89" s="3">
        <f t="shared" si="44"/>
        <v>0</v>
      </c>
      <c r="AC89" s="3">
        <f t="shared" si="44"/>
        <v>0</v>
      </c>
      <c r="AD89" s="3">
        <f t="shared" si="44"/>
        <v>0</v>
      </c>
      <c r="AE89" s="3">
        <f t="shared" si="44"/>
        <v>0</v>
      </c>
      <c r="AF89" s="3">
        <f t="shared" si="44"/>
        <v>0</v>
      </c>
      <c r="AG89" s="3">
        <f t="shared" si="44"/>
        <v>0</v>
      </c>
      <c r="AH89" s="3">
        <f t="shared" si="44"/>
        <v>0</v>
      </c>
      <c r="AI89" s="3">
        <f t="shared" si="44"/>
        <v>0</v>
      </c>
      <c r="AJ89" s="3">
        <f t="shared" si="44"/>
        <v>0</v>
      </c>
      <c r="AK89" s="3">
        <f t="shared" si="44"/>
        <v>0</v>
      </c>
      <c r="AL89" s="3">
        <f t="shared" si="44"/>
        <v>0</v>
      </c>
      <c r="AM89" s="3">
        <f t="shared" si="45"/>
        <v>0</v>
      </c>
      <c r="AN89" s="3">
        <f t="shared" si="45"/>
        <v>0</v>
      </c>
      <c r="AO89" s="3">
        <f t="shared" si="45"/>
        <v>0</v>
      </c>
      <c r="AP89" s="3">
        <f t="shared" si="45"/>
        <v>0</v>
      </c>
      <c r="AQ89" s="3">
        <f t="shared" si="45"/>
        <v>0</v>
      </c>
      <c r="AR89" s="3">
        <f t="shared" si="45"/>
        <v>0</v>
      </c>
      <c r="AS89" s="3">
        <f t="shared" si="45"/>
        <v>0</v>
      </c>
      <c r="AT89" s="3">
        <f t="shared" si="45"/>
        <v>0</v>
      </c>
      <c r="AU89" s="3">
        <f t="shared" si="45"/>
        <v>0</v>
      </c>
      <c r="AV89" s="3">
        <f t="shared" si="45"/>
        <v>0</v>
      </c>
      <c r="AX89" s="35" t="str">
        <f t="shared" si="39"/>
        <v>OK</v>
      </c>
      <c r="AY89" s="53">
        <v>160</v>
      </c>
      <c r="AZ89" s="36">
        <f t="shared" si="40"/>
        <v>638060964.92818296</v>
      </c>
      <c r="BA89" s="7">
        <f>IF(AY89&lt;&gt;0,VLOOKUP(AY89,'2021 ROO Import'!$A$1:$D$966,4,FALSE),0)</f>
        <v>638060964.92818296</v>
      </c>
    </row>
    <row r="90" spans="1:53" ht="9.75" customHeight="1" x14ac:dyDescent="0.15">
      <c r="A90" s="25">
        <f t="shared" si="30"/>
        <v>90</v>
      </c>
      <c r="B90" s="3" t="s">
        <v>251</v>
      </c>
      <c r="C90" s="3" t="s">
        <v>130</v>
      </c>
      <c r="E90" s="44" t="s">
        <v>989</v>
      </c>
      <c r="F90" s="3">
        <f t="shared" si="42"/>
        <v>62662268.991473615</v>
      </c>
      <c r="G90" s="3">
        <f t="shared" si="43"/>
        <v>0</v>
      </c>
      <c r="H90" s="3">
        <f t="shared" si="43"/>
        <v>0</v>
      </c>
      <c r="I90" s="3">
        <f t="shared" si="43"/>
        <v>0</v>
      </c>
      <c r="J90" s="3">
        <f t="shared" si="43"/>
        <v>0</v>
      </c>
      <c r="K90" s="3">
        <f t="shared" si="43"/>
        <v>0</v>
      </c>
      <c r="L90" s="3">
        <f t="shared" si="43"/>
        <v>0</v>
      </c>
      <c r="M90" s="3">
        <f t="shared" si="43"/>
        <v>0</v>
      </c>
      <c r="N90" s="3">
        <f t="shared" si="43"/>
        <v>0</v>
      </c>
      <c r="O90" s="3">
        <f t="shared" si="43"/>
        <v>0</v>
      </c>
      <c r="P90" s="3">
        <f t="shared" si="43"/>
        <v>0</v>
      </c>
      <c r="Q90" s="3">
        <f t="shared" si="43"/>
        <v>0</v>
      </c>
      <c r="R90" s="3">
        <f t="shared" si="43"/>
        <v>0</v>
      </c>
      <c r="S90" s="3">
        <f t="shared" si="43"/>
        <v>0</v>
      </c>
      <c r="T90" s="3">
        <f t="shared" si="43"/>
        <v>0</v>
      </c>
      <c r="U90" s="3">
        <f t="shared" si="43"/>
        <v>0</v>
      </c>
      <c r="V90" s="3">
        <f t="shared" si="43"/>
        <v>0</v>
      </c>
      <c r="W90" s="3">
        <f t="shared" si="44"/>
        <v>0</v>
      </c>
      <c r="X90" s="3">
        <f t="shared" si="44"/>
        <v>0</v>
      </c>
      <c r="Y90" s="3">
        <f t="shared" si="44"/>
        <v>0</v>
      </c>
      <c r="Z90" s="3">
        <f t="shared" si="44"/>
        <v>0</v>
      </c>
      <c r="AA90" s="3">
        <f t="shared" si="44"/>
        <v>0</v>
      </c>
      <c r="AB90" s="3">
        <f t="shared" si="44"/>
        <v>0</v>
      </c>
      <c r="AC90" s="3">
        <f t="shared" si="44"/>
        <v>0</v>
      </c>
      <c r="AD90" s="3">
        <f t="shared" si="44"/>
        <v>62662268.991473615</v>
      </c>
      <c r="AE90" s="3">
        <f t="shared" si="44"/>
        <v>0</v>
      </c>
      <c r="AF90" s="3">
        <f t="shared" si="44"/>
        <v>0</v>
      </c>
      <c r="AG90" s="3">
        <f t="shared" si="44"/>
        <v>0</v>
      </c>
      <c r="AH90" s="3">
        <f t="shared" si="44"/>
        <v>0</v>
      </c>
      <c r="AI90" s="3">
        <f t="shared" si="44"/>
        <v>0</v>
      </c>
      <c r="AJ90" s="3">
        <f t="shared" si="44"/>
        <v>0</v>
      </c>
      <c r="AK90" s="3">
        <f t="shared" si="44"/>
        <v>0</v>
      </c>
      <c r="AL90" s="3">
        <f t="shared" si="44"/>
        <v>0</v>
      </c>
      <c r="AM90" s="3">
        <f t="shared" si="45"/>
        <v>0</v>
      </c>
      <c r="AN90" s="3">
        <f t="shared" si="45"/>
        <v>0</v>
      </c>
      <c r="AO90" s="3">
        <f t="shared" si="45"/>
        <v>0</v>
      </c>
      <c r="AP90" s="3">
        <f t="shared" si="45"/>
        <v>0</v>
      </c>
      <c r="AQ90" s="3">
        <f t="shared" si="45"/>
        <v>0</v>
      </c>
      <c r="AR90" s="3">
        <f t="shared" si="45"/>
        <v>0</v>
      </c>
      <c r="AS90" s="3">
        <f t="shared" si="45"/>
        <v>0</v>
      </c>
      <c r="AT90" s="3">
        <f t="shared" si="45"/>
        <v>0</v>
      </c>
      <c r="AU90" s="3">
        <f t="shared" si="45"/>
        <v>0</v>
      </c>
      <c r="AV90" s="3">
        <f t="shared" si="45"/>
        <v>0</v>
      </c>
      <c r="AX90" s="35" t="str">
        <f t="shared" si="39"/>
        <v>OK</v>
      </c>
      <c r="AY90" s="53">
        <v>161</v>
      </c>
      <c r="AZ90" s="36">
        <f t="shared" si="40"/>
        <v>62662268.991473615</v>
      </c>
      <c r="BA90" s="7">
        <f>IF(AY90&lt;&gt;0,VLOOKUP(AY90,'2021 ROO Import'!$A$1:$D$966,4,FALSE),0)</f>
        <v>62662268.991473615</v>
      </c>
    </row>
    <row r="91" spans="1:53" ht="9.75" customHeight="1" x14ac:dyDescent="0.15">
      <c r="A91" s="25">
        <f t="shared" si="30"/>
        <v>91</v>
      </c>
      <c r="B91" s="3" t="s">
        <v>252</v>
      </c>
      <c r="C91" s="3" t="s">
        <v>131</v>
      </c>
      <c r="E91" s="44" t="s">
        <v>134</v>
      </c>
      <c r="F91" s="3">
        <f t="shared" si="42"/>
        <v>105282693.0815496</v>
      </c>
      <c r="G91" s="3">
        <f t="shared" si="43"/>
        <v>0</v>
      </c>
      <c r="H91" s="3">
        <f t="shared" si="43"/>
        <v>0</v>
      </c>
      <c r="I91" s="3">
        <f t="shared" si="43"/>
        <v>0</v>
      </c>
      <c r="J91" s="3">
        <f t="shared" si="43"/>
        <v>0</v>
      </c>
      <c r="K91" s="3">
        <f t="shared" si="43"/>
        <v>0</v>
      </c>
      <c r="L91" s="3">
        <f t="shared" si="43"/>
        <v>0</v>
      </c>
      <c r="M91" s="3">
        <f t="shared" si="43"/>
        <v>0</v>
      </c>
      <c r="N91" s="3">
        <f t="shared" si="43"/>
        <v>0</v>
      </c>
      <c r="O91" s="3">
        <f t="shared" si="43"/>
        <v>0</v>
      </c>
      <c r="P91" s="3">
        <f t="shared" si="43"/>
        <v>0</v>
      </c>
      <c r="Q91" s="3">
        <f t="shared" si="43"/>
        <v>0</v>
      </c>
      <c r="R91" s="3">
        <f t="shared" si="43"/>
        <v>0</v>
      </c>
      <c r="S91" s="3">
        <f t="shared" si="43"/>
        <v>0</v>
      </c>
      <c r="T91" s="3">
        <f t="shared" si="43"/>
        <v>0</v>
      </c>
      <c r="U91" s="3">
        <f t="shared" si="43"/>
        <v>0</v>
      </c>
      <c r="V91" s="3">
        <f t="shared" si="43"/>
        <v>0</v>
      </c>
      <c r="W91" s="3">
        <f t="shared" si="44"/>
        <v>0</v>
      </c>
      <c r="X91" s="3">
        <f t="shared" si="44"/>
        <v>0</v>
      </c>
      <c r="Y91" s="3">
        <f t="shared" si="44"/>
        <v>0</v>
      </c>
      <c r="Z91" s="3">
        <f t="shared" si="44"/>
        <v>0</v>
      </c>
      <c r="AA91" s="3">
        <f t="shared" si="44"/>
        <v>0</v>
      </c>
      <c r="AB91" s="3">
        <f t="shared" si="44"/>
        <v>0</v>
      </c>
      <c r="AC91" s="3">
        <f t="shared" si="44"/>
        <v>0</v>
      </c>
      <c r="AD91" s="3">
        <f t="shared" si="44"/>
        <v>0</v>
      </c>
      <c r="AE91" s="3">
        <f t="shared" si="44"/>
        <v>105282693.0815496</v>
      </c>
      <c r="AF91" s="3">
        <f t="shared" si="44"/>
        <v>0</v>
      </c>
      <c r="AG91" s="3">
        <f t="shared" si="44"/>
        <v>0</v>
      </c>
      <c r="AH91" s="3">
        <f t="shared" si="44"/>
        <v>0</v>
      </c>
      <c r="AI91" s="3">
        <f t="shared" si="44"/>
        <v>0</v>
      </c>
      <c r="AJ91" s="3">
        <f t="shared" si="44"/>
        <v>0</v>
      </c>
      <c r="AK91" s="3">
        <f t="shared" si="44"/>
        <v>0</v>
      </c>
      <c r="AL91" s="3">
        <f t="shared" si="44"/>
        <v>0</v>
      </c>
      <c r="AM91" s="3">
        <f t="shared" si="45"/>
        <v>0</v>
      </c>
      <c r="AN91" s="3">
        <f t="shared" si="45"/>
        <v>0</v>
      </c>
      <c r="AO91" s="3">
        <f t="shared" si="45"/>
        <v>0</v>
      </c>
      <c r="AP91" s="3">
        <f t="shared" si="45"/>
        <v>0</v>
      </c>
      <c r="AQ91" s="3">
        <f t="shared" si="45"/>
        <v>0</v>
      </c>
      <c r="AR91" s="3">
        <f t="shared" si="45"/>
        <v>0</v>
      </c>
      <c r="AS91" s="3">
        <f t="shared" si="45"/>
        <v>0</v>
      </c>
      <c r="AT91" s="3">
        <f t="shared" si="45"/>
        <v>0</v>
      </c>
      <c r="AU91" s="3">
        <f t="shared" si="45"/>
        <v>0</v>
      </c>
      <c r="AV91" s="3">
        <f t="shared" si="45"/>
        <v>0</v>
      </c>
      <c r="AX91" s="35" t="str">
        <f t="shared" si="39"/>
        <v>OK</v>
      </c>
      <c r="AY91" s="53">
        <v>162</v>
      </c>
      <c r="AZ91" s="36">
        <f t="shared" si="40"/>
        <v>105282693.0815496</v>
      </c>
      <c r="BA91" s="7">
        <f>IF(AY91&lt;&gt;0,VLOOKUP(AY91,'2021 ROO Import'!$A$1:$D$966,4,FALSE),0)</f>
        <v>105282693.0815496</v>
      </c>
    </row>
    <row r="92" spans="1:53" ht="9.75" customHeight="1" x14ac:dyDescent="0.15">
      <c r="A92" s="25">
        <f t="shared" si="30"/>
        <v>92</v>
      </c>
      <c r="B92" s="3" t="s">
        <v>253</v>
      </c>
      <c r="C92" s="3" t="s">
        <v>254</v>
      </c>
      <c r="E92" s="44" t="s">
        <v>988</v>
      </c>
      <c r="F92" s="3">
        <f t="shared" si="42"/>
        <v>4281072.8685540333</v>
      </c>
      <c r="G92" s="3">
        <f t="shared" si="43"/>
        <v>0</v>
      </c>
      <c r="H92" s="3">
        <f t="shared" si="43"/>
        <v>0</v>
      </c>
      <c r="I92" s="3">
        <f t="shared" si="43"/>
        <v>0</v>
      </c>
      <c r="J92" s="3">
        <f t="shared" si="43"/>
        <v>0</v>
      </c>
      <c r="K92" s="3">
        <f t="shared" si="43"/>
        <v>0</v>
      </c>
      <c r="L92" s="3">
        <f t="shared" si="43"/>
        <v>0</v>
      </c>
      <c r="M92" s="3">
        <f t="shared" si="43"/>
        <v>0</v>
      </c>
      <c r="N92" s="3">
        <f t="shared" si="43"/>
        <v>0</v>
      </c>
      <c r="O92" s="3">
        <f t="shared" si="43"/>
        <v>0</v>
      </c>
      <c r="P92" s="3">
        <f t="shared" si="43"/>
        <v>0</v>
      </c>
      <c r="Q92" s="3">
        <f t="shared" si="43"/>
        <v>0</v>
      </c>
      <c r="R92" s="3">
        <f t="shared" si="43"/>
        <v>0</v>
      </c>
      <c r="S92" s="3">
        <f t="shared" si="43"/>
        <v>0</v>
      </c>
      <c r="T92" s="3">
        <f t="shared" si="43"/>
        <v>0</v>
      </c>
      <c r="U92" s="3">
        <f t="shared" si="43"/>
        <v>0</v>
      </c>
      <c r="V92" s="3">
        <f t="shared" si="43"/>
        <v>0</v>
      </c>
      <c r="W92" s="3">
        <f t="shared" si="44"/>
        <v>0</v>
      </c>
      <c r="X92" s="3">
        <f t="shared" si="44"/>
        <v>0</v>
      </c>
      <c r="Y92" s="3">
        <f t="shared" si="44"/>
        <v>0</v>
      </c>
      <c r="Z92" s="3">
        <f t="shared" si="44"/>
        <v>0</v>
      </c>
      <c r="AA92" s="3">
        <f t="shared" si="44"/>
        <v>0</v>
      </c>
      <c r="AB92" s="3">
        <f t="shared" si="44"/>
        <v>0</v>
      </c>
      <c r="AC92" s="3">
        <f t="shared" si="44"/>
        <v>0</v>
      </c>
      <c r="AD92" s="3">
        <f t="shared" si="44"/>
        <v>0</v>
      </c>
      <c r="AE92" s="3">
        <f t="shared" si="44"/>
        <v>0</v>
      </c>
      <c r="AF92" s="3">
        <f t="shared" si="44"/>
        <v>0</v>
      </c>
      <c r="AG92" s="3">
        <f t="shared" si="44"/>
        <v>4281072.8685540333</v>
      </c>
      <c r="AH92" s="3">
        <f t="shared" si="44"/>
        <v>0</v>
      </c>
      <c r="AI92" s="3">
        <f t="shared" si="44"/>
        <v>0</v>
      </c>
      <c r="AJ92" s="3">
        <f t="shared" si="44"/>
        <v>0</v>
      </c>
      <c r="AK92" s="3">
        <f t="shared" si="44"/>
        <v>0</v>
      </c>
      <c r="AL92" s="3">
        <f t="shared" si="44"/>
        <v>0</v>
      </c>
      <c r="AM92" s="3">
        <f t="shared" si="45"/>
        <v>0</v>
      </c>
      <c r="AN92" s="3">
        <f t="shared" si="45"/>
        <v>0</v>
      </c>
      <c r="AO92" s="3">
        <f t="shared" si="45"/>
        <v>0</v>
      </c>
      <c r="AP92" s="3">
        <f t="shared" si="45"/>
        <v>0</v>
      </c>
      <c r="AQ92" s="3">
        <f t="shared" si="45"/>
        <v>0</v>
      </c>
      <c r="AR92" s="3">
        <f t="shared" si="45"/>
        <v>0</v>
      </c>
      <c r="AS92" s="3">
        <f t="shared" si="45"/>
        <v>0</v>
      </c>
      <c r="AT92" s="3">
        <f t="shared" si="45"/>
        <v>0</v>
      </c>
      <c r="AU92" s="3">
        <f t="shared" si="45"/>
        <v>0</v>
      </c>
      <c r="AV92" s="3">
        <f t="shared" si="45"/>
        <v>0</v>
      </c>
      <c r="AX92" s="35" t="str">
        <f t="shared" si="39"/>
        <v>OK</v>
      </c>
      <c r="AY92" s="53">
        <v>163</v>
      </c>
      <c r="AZ92" s="36">
        <f t="shared" si="40"/>
        <v>4281072.8685540333</v>
      </c>
      <c r="BA92" s="7">
        <f>IF(AY92&lt;&gt;0,VLOOKUP(AY92,'2021 ROO Import'!$A$1:$D$966,4,FALSE),0)</f>
        <v>4281072.8685540333</v>
      </c>
    </row>
    <row r="93" spans="1:53" ht="9.75" customHeight="1" x14ac:dyDescent="0.15">
      <c r="A93" s="25">
        <f t="shared" si="30"/>
        <v>93</v>
      </c>
      <c r="B93" s="3" t="s">
        <v>255</v>
      </c>
      <c r="C93" s="3" t="s">
        <v>256</v>
      </c>
      <c r="E93" s="44" t="s">
        <v>990</v>
      </c>
      <c r="F93" s="3">
        <f t="shared" si="42"/>
        <v>4956649.8707356723</v>
      </c>
      <c r="G93" s="3">
        <f t="shared" si="43"/>
        <v>0</v>
      </c>
      <c r="H93" s="3">
        <f t="shared" si="43"/>
        <v>0</v>
      </c>
      <c r="I93" s="3">
        <f t="shared" si="43"/>
        <v>0</v>
      </c>
      <c r="J93" s="3">
        <f t="shared" si="43"/>
        <v>0</v>
      </c>
      <c r="K93" s="3">
        <f t="shared" si="43"/>
        <v>0</v>
      </c>
      <c r="L93" s="3">
        <f t="shared" si="43"/>
        <v>0</v>
      </c>
      <c r="M93" s="3">
        <f t="shared" si="43"/>
        <v>0</v>
      </c>
      <c r="N93" s="3">
        <f t="shared" si="43"/>
        <v>0</v>
      </c>
      <c r="O93" s="3">
        <f t="shared" si="43"/>
        <v>0</v>
      </c>
      <c r="P93" s="3">
        <f t="shared" si="43"/>
        <v>0</v>
      </c>
      <c r="Q93" s="3">
        <f t="shared" si="43"/>
        <v>0</v>
      </c>
      <c r="R93" s="3">
        <f t="shared" si="43"/>
        <v>0</v>
      </c>
      <c r="S93" s="3">
        <f t="shared" si="43"/>
        <v>0</v>
      </c>
      <c r="T93" s="3">
        <f t="shared" si="43"/>
        <v>0</v>
      </c>
      <c r="U93" s="3">
        <f t="shared" si="43"/>
        <v>0</v>
      </c>
      <c r="V93" s="3">
        <f t="shared" si="43"/>
        <v>0</v>
      </c>
      <c r="W93" s="3">
        <f t="shared" si="44"/>
        <v>0</v>
      </c>
      <c r="X93" s="3">
        <f t="shared" si="44"/>
        <v>0</v>
      </c>
      <c r="Y93" s="3">
        <f t="shared" si="44"/>
        <v>0</v>
      </c>
      <c r="Z93" s="3">
        <f t="shared" si="44"/>
        <v>0</v>
      </c>
      <c r="AA93" s="3">
        <f t="shared" si="44"/>
        <v>0</v>
      </c>
      <c r="AB93" s="3">
        <f t="shared" si="44"/>
        <v>0</v>
      </c>
      <c r="AC93" s="3">
        <f t="shared" si="44"/>
        <v>0</v>
      </c>
      <c r="AD93" s="3">
        <f t="shared" si="44"/>
        <v>0</v>
      </c>
      <c r="AE93" s="3">
        <f t="shared" si="44"/>
        <v>0</v>
      </c>
      <c r="AF93" s="3">
        <f t="shared" si="44"/>
        <v>4956649.8707356723</v>
      </c>
      <c r="AG93" s="3">
        <f t="shared" si="44"/>
        <v>0</v>
      </c>
      <c r="AH93" s="3">
        <f t="shared" si="44"/>
        <v>0</v>
      </c>
      <c r="AI93" s="3">
        <f t="shared" si="44"/>
        <v>0</v>
      </c>
      <c r="AJ93" s="3">
        <f t="shared" si="44"/>
        <v>0</v>
      </c>
      <c r="AK93" s="3">
        <f t="shared" si="44"/>
        <v>0</v>
      </c>
      <c r="AL93" s="3">
        <f t="shared" si="44"/>
        <v>0</v>
      </c>
      <c r="AM93" s="3">
        <f t="shared" si="45"/>
        <v>0</v>
      </c>
      <c r="AN93" s="3">
        <f t="shared" si="45"/>
        <v>0</v>
      </c>
      <c r="AO93" s="3">
        <f t="shared" si="45"/>
        <v>0</v>
      </c>
      <c r="AP93" s="3">
        <f t="shared" si="45"/>
        <v>0</v>
      </c>
      <c r="AQ93" s="3">
        <f t="shared" si="45"/>
        <v>0</v>
      </c>
      <c r="AR93" s="3">
        <f t="shared" si="45"/>
        <v>0</v>
      </c>
      <c r="AS93" s="3">
        <f t="shared" si="45"/>
        <v>0</v>
      </c>
      <c r="AT93" s="3">
        <f t="shared" si="45"/>
        <v>0</v>
      </c>
      <c r="AU93" s="3">
        <f t="shared" si="45"/>
        <v>0</v>
      </c>
      <c r="AV93" s="3">
        <f t="shared" si="45"/>
        <v>0</v>
      </c>
      <c r="AX93" s="35" t="str">
        <f t="shared" si="39"/>
        <v>OK</v>
      </c>
      <c r="AY93" s="53">
        <v>164</v>
      </c>
      <c r="AZ93" s="36">
        <f t="shared" si="40"/>
        <v>4956649.8707356723</v>
      </c>
      <c r="BA93" s="7">
        <f>IF(AY93&lt;&gt;0,VLOOKUP(AY93,'2021 ROO Import'!$A$1:$D$966,4,FALSE),0)</f>
        <v>4956649.8707356723</v>
      </c>
    </row>
    <row r="94" spans="1:53" ht="9.75" customHeight="1" x14ac:dyDescent="0.15">
      <c r="A94" s="25">
        <f t="shared" si="30"/>
        <v>94</v>
      </c>
      <c r="B94" s="3" t="s">
        <v>46</v>
      </c>
      <c r="C94" s="3" t="s">
        <v>46</v>
      </c>
      <c r="AX94" s="35" t="str">
        <f t="shared" si="39"/>
        <v/>
      </c>
      <c r="AZ94" s="36">
        <f t="shared" si="40"/>
        <v>0</v>
      </c>
      <c r="BA94" s="7">
        <f>IF(AY94&lt;&gt;0,VLOOKUP(AY94,'2021 ROO Import'!$A$1:$D$966,4,FALSE),0)</f>
        <v>0</v>
      </c>
    </row>
    <row r="95" spans="1:53" ht="9.75" customHeight="1" x14ac:dyDescent="0.15">
      <c r="A95" s="25">
        <f t="shared" si="30"/>
        <v>95</v>
      </c>
      <c r="B95" s="3" t="s">
        <v>46</v>
      </c>
      <c r="C95" s="3" t="s">
        <v>257</v>
      </c>
      <c r="F95" s="3">
        <f>SUM(F85:F93,F72+F77+F82)</f>
        <v>1916562701.9110954</v>
      </c>
      <c r="AX95" s="35" t="str">
        <f t="shared" si="39"/>
        <v/>
      </c>
      <c r="AZ95" s="36">
        <f t="shared" si="40"/>
        <v>0</v>
      </c>
      <c r="BA95" s="7">
        <f>IF(AY95&lt;&gt;0,VLOOKUP(AY95,'2021 ROO Import'!$A$1:$D$966,4,FALSE),0)</f>
        <v>0</v>
      </c>
    </row>
    <row r="96" spans="1:53" ht="9.75" customHeight="1" x14ac:dyDescent="0.15">
      <c r="A96" s="25">
        <f t="shared" si="30"/>
        <v>96</v>
      </c>
      <c r="B96" s="8" t="str">
        <f>B10</f>
        <v>* * * TABLE 1 - ELECTRIC PLANT IN SERVICE * * *</v>
      </c>
      <c r="AX96" s="35" t="str">
        <f t="shared" si="39"/>
        <v/>
      </c>
      <c r="AZ96" s="36">
        <f t="shared" si="40"/>
        <v>0</v>
      </c>
      <c r="BA96" s="7">
        <f>IF(AY96&lt;&gt;0,VLOOKUP(AY96,'2021 ROO Import'!$A$1:$D$966,4,FALSE),0)</f>
        <v>0</v>
      </c>
    </row>
    <row r="97" spans="1:53" ht="9.75" customHeight="1" x14ac:dyDescent="0.15">
      <c r="A97" s="25">
        <f t="shared" si="30"/>
        <v>97</v>
      </c>
      <c r="B97" s="3" t="s">
        <v>46</v>
      </c>
      <c r="C97" s="3" t="s">
        <v>46</v>
      </c>
      <c r="AX97" s="35" t="str">
        <f t="shared" si="39"/>
        <v/>
      </c>
      <c r="AZ97" s="36">
        <f t="shared" si="40"/>
        <v>0</v>
      </c>
      <c r="BA97" s="7">
        <f>IF(AY97&lt;&gt;0,VLOOKUP(AY97,'2021 ROO Import'!$A$1:$D$966,4,FALSE),0)</f>
        <v>0</v>
      </c>
    </row>
    <row r="98" spans="1:53" ht="9.75" customHeight="1" x14ac:dyDescent="0.15">
      <c r="A98" s="25">
        <f t="shared" si="30"/>
        <v>98</v>
      </c>
      <c r="B98" s="3" t="s">
        <v>258</v>
      </c>
      <c r="AX98" s="35" t="str">
        <f t="shared" si="39"/>
        <v/>
      </c>
      <c r="AZ98" s="36">
        <f t="shared" si="40"/>
        <v>0</v>
      </c>
      <c r="BA98" s="7">
        <f>IF(AY98&lt;&gt;0,VLOOKUP(AY98,'2021 ROO Import'!$A$1:$D$966,4,FALSE),0)</f>
        <v>0</v>
      </c>
    </row>
    <row r="99" spans="1:53" ht="9.75" customHeight="1" x14ac:dyDescent="0.15">
      <c r="A99" s="25">
        <f t="shared" si="30"/>
        <v>99</v>
      </c>
      <c r="B99" s="3" t="s">
        <v>259</v>
      </c>
      <c r="C99" s="3" t="s">
        <v>194</v>
      </c>
      <c r="E99" s="44" t="s">
        <v>641</v>
      </c>
      <c r="F99" s="3">
        <f t="shared" ref="F99:F108" si="46">($AZ99)</f>
        <v>19428824.28417103</v>
      </c>
      <c r="G99" s="34">
        <f t="shared" ref="G99:V108" si="47">INDEX(Func_Alloc,MATCH($E99,FA_Desc,0),MATCH(G$6,$G$6:$AV$6,0))*$F99</f>
        <v>3363525.9113065139</v>
      </c>
      <c r="H99" s="34">
        <f t="shared" si="47"/>
        <v>583129.63867735292</v>
      </c>
      <c r="I99" s="34">
        <f t="shared" si="47"/>
        <v>0</v>
      </c>
      <c r="J99" s="34">
        <f t="shared" si="47"/>
        <v>3998887.0805073041</v>
      </c>
      <c r="K99" s="34">
        <f t="shared" si="47"/>
        <v>0</v>
      </c>
      <c r="L99" s="34">
        <f t="shared" si="47"/>
        <v>0</v>
      </c>
      <c r="M99" s="34">
        <f t="shared" si="47"/>
        <v>0</v>
      </c>
      <c r="N99" s="34">
        <f t="shared" si="47"/>
        <v>4424363.5137090161</v>
      </c>
      <c r="O99" s="34">
        <f t="shared" si="47"/>
        <v>0</v>
      </c>
      <c r="P99" s="34">
        <f t="shared" si="47"/>
        <v>275.02686494755977</v>
      </c>
      <c r="Q99" s="34">
        <f t="shared" si="47"/>
        <v>1295688.6639302708</v>
      </c>
      <c r="R99" s="34">
        <f t="shared" si="47"/>
        <v>66474.443933432267</v>
      </c>
      <c r="S99" s="34">
        <f t="shared" si="47"/>
        <v>0</v>
      </c>
      <c r="T99" s="34">
        <f t="shared" si="47"/>
        <v>1667162.6305196888</v>
      </c>
      <c r="U99" s="34">
        <f t="shared" si="47"/>
        <v>802707.93321318331</v>
      </c>
      <c r="V99" s="34">
        <f t="shared" si="47"/>
        <v>104775.60971350672</v>
      </c>
      <c r="W99" s="34">
        <f t="shared" ref="W99:AV108" si="48">INDEX(Func_Alloc,MATCH($E99,FA_Desc,0),MATCH(W$6,$G$6:$AV$6,0))*$F99</f>
        <v>377698.96577646676</v>
      </c>
      <c r="X99" s="34">
        <f t="shared" si="48"/>
        <v>181855.05759607663</v>
      </c>
      <c r="Y99" s="34">
        <f t="shared" si="48"/>
        <v>107843.8604785011</v>
      </c>
      <c r="Z99" s="34">
        <f t="shared" si="48"/>
        <v>1102181.0442455364</v>
      </c>
      <c r="AA99" s="34">
        <f t="shared" si="48"/>
        <v>530679.76204414736</v>
      </c>
      <c r="AB99" s="34">
        <f t="shared" si="48"/>
        <v>123402.13696382268</v>
      </c>
      <c r="AC99" s="34">
        <f t="shared" si="48"/>
        <v>59415.843723322032</v>
      </c>
      <c r="AD99" s="34">
        <f t="shared" si="48"/>
        <v>225902.28318981509</v>
      </c>
      <c r="AE99" s="34">
        <f t="shared" si="48"/>
        <v>379552.1791707034</v>
      </c>
      <c r="AF99" s="34">
        <f t="shared" si="48"/>
        <v>17869.102743854506</v>
      </c>
      <c r="AG99" s="34">
        <f t="shared" si="48"/>
        <v>15433.595863563769</v>
      </c>
      <c r="AH99" s="34">
        <f t="shared" si="48"/>
        <v>0</v>
      </c>
      <c r="AI99" s="34">
        <f t="shared" si="48"/>
        <v>0</v>
      </c>
      <c r="AJ99" s="34">
        <f t="shared" si="48"/>
        <v>0</v>
      </c>
      <c r="AK99" s="34">
        <f t="shared" si="48"/>
        <v>0</v>
      </c>
      <c r="AL99" s="34">
        <f t="shared" si="48"/>
        <v>0</v>
      </c>
      <c r="AM99" s="34">
        <f t="shared" si="48"/>
        <v>0</v>
      </c>
      <c r="AN99" s="34">
        <f t="shared" si="48"/>
        <v>0</v>
      </c>
      <c r="AO99" s="34">
        <f t="shared" si="48"/>
        <v>0</v>
      </c>
      <c r="AP99" s="34">
        <f t="shared" si="48"/>
        <v>0</v>
      </c>
      <c r="AQ99" s="34">
        <f t="shared" si="48"/>
        <v>0</v>
      </c>
      <c r="AR99" s="34">
        <f t="shared" si="48"/>
        <v>0</v>
      </c>
      <c r="AS99" s="34">
        <f t="shared" si="48"/>
        <v>0</v>
      </c>
      <c r="AT99" s="34">
        <f t="shared" si="48"/>
        <v>0</v>
      </c>
      <c r="AU99" s="34">
        <f t="shared" si="48"/>
        <v>0</v>
      </c>
      <c r="AV99" s="34">
        <f t="shared" si="48"/>
        <v>0</v>
      </c>
      <c r="AX99" s="35" t="str">
        <f t="shared" si="39"/>
        <v>OK</v>
      </c>
      <c r="AY99" s="53">
        <v>169</v>
      </c>
      <c r="AZ99" s="36">
        <f t="shared" si="40"/>
        <v>19428824.28417103</v>
      </c>
      <c r="BA99" s="7">
        <f>IF(AY99&lt;&gt;0,VLOOKUP(AY99,'2021 ROO Import'!$A$1:$D$966,4,FALSE),0)</f>
        <v>19428824.28417103</v>
      </c>
    </row>
    <row r="100" spans="1:53" ht="9.75" customHeight="1" x14ac:dyDescent="0.15">
      <c r="A100" s="25">
        <f t="shared" si="30"/>
        <v>100</v>
      </c>
      <c r="B100" s="3" t="s">
        <v>260</v>
      </c>
      <c r="C100" s="3" t="s">
        <v>204</v>
      </c>
      <c r="E100" s="44" t="s">
        <v>641</v>
      </c>
      <c r="F100" s="3">
        <f t="shared" si="46"/>
        <v>135367044.89553177</v>
      </c>
      <c r="G100" s="34">
        <f t="shared" si="47"/>
        <v>23434797.514436428</v>
      </c>
      <c r="H100" s="34">
        <f t="shared" si="47"/>
        <v>4062857.0635158452</v>
      </c>
      <c r="I100" s="34">
        <f t="shared" si="47"/>
        <v>0</v>
      </c>
      <c r="J100" s="34">
        <f t="shared" si="47"/>
        <v>27861568.926752511</v>
      </c>
      <c r="K100" s="34">
        <f t="shared" si="47"/>
        <v>0</v>
      </c>
      <c r="L100" s="34">
        <f t="shared" si="47"/>
        <v>0</v>
      </c>
      <c r="M100" s="34">
        <f t="shared" si="47"/>
        <v>0</v>
      </c>
      <c r="N100" s="34">
        <f t="shared" si="47"/>
        <v>30826003.963726465</v>
      </c>
      <c r="O100" s="34">
        <f t="shared" si="47"/>
        <v>0</v>
      </c>
      <c r="P100" s="34">
        <f t="shared" si="47"/>
        <v>1916.2031335661006</v>
      </c>
      <c r="Q100" s="34">
        <f t="shared" si="47"/>
        <v>9027491.4722336773</v>
      </c>
      <c r="R100" s="34">
        <f t="shared" si="47"/>
        <v>463149.43738894252</v>
      </c>
      <c r="S100" s="34">
        <f t="shared" si="47"/>
        <v>0</v>
      </c>
      <c r="T100" s="34">
        <f t="shared" si="47"/>
        <v>11615673.462937009</v>
      </c>
      <c r="U100" s="34">
        <f t="shared" si="47"/>
        <v>5592731.6673400402</v>
      </c>
      <c r="V100" s="34">
        <f t="shared" si="47"/>
        <v>730006.32753677364</v>
      </c>
      <c r="W100" s="34">
        <f t="shared" si="48"/>
        <v>2631553.6189656975</v>
      </c>
      <c r="X100" s="34">
        <f t="shared" si="48"/>
        <v>1267044.335057558</v>
      </c>
      <c r="Y100" s="34">
        <f t="shared" si="48"/>
        <v>751383.84544423281</v>
      </c>
      <c r="Z100" s="34">
        <f t="shared" si="48"/>
        <v>7679259.8830050873</v>
      </c>
      <c r="AA100" s="34">
        <f t="shared" si="48"/>
        <v>3697421.4251505984</v>
      </c>
      <c r="AB100" s="34">
        <f t="shared" si="48"/>
        <v>859783.50363669882</v>
      </c>
      <c r="AC100" s="34">
        <f t="shared" si="48"/>
        <v>413969.83508433646</v>
      </c>
      <c r="AD100" s="34">
        <f t="shared" si="48"/>
        <v>1573935.9244435916</v>
      </c>
      <c r="AE100" s="34">
        <f t="shared" si="48"/>
        <v>2644465.569635971</v>
      </c>
      <c r="AF100" s="34">
        <f t="shared" si="48"/>
        <v>124499.94904431397</v>
      </c>
      <c r="AG100" s="34">
        <f t="shared" si="48"/>
        <v>107530.96706240915</v>
      </c>
      <c r="AH100" s="34">
        <f t="shared" si="48"/>
        <v>0</v>
      </c>
      <c r="AI100" s="34">
        <f t="shared" si="48"/>
        <v>0</v>
      </c>
      <c r="AJ100" s="34">
        <f t="shared" si="48"/>
        <v>0</v>
      </c>
      <c r="AK100" s="34">
        <f t="shared" si="48"/>
        <v>0</v>
      </c>
      <c r="AL100" s="34">
        <f t="shared" si="48"/>
        <v>0</v>
      </c>
      <c r="AM100" s="34">
        <f t="shared" si="48"/>
        <v>0</v>
      </c>
      <c r="AN100" s="34">
        <f t="shared" si="48"/>
        <v>0</v>
      </c>
      <c r="AO100" s="34">
        <f t="shared" si="48"/>
        <v>0</v>
      </c>
      <c r="AP100" s="34">
        <f t="shared" si="48"/>
        <v>0</v>
      </c>
      <c r="AQ100" s="34">
        <f t="shared" si="48"/>
        <v>0</v>
      </c>
      <c r="AR100" s="34">
        <f t="shared" si="48"/>
        <v>0</v>
      </c>
      <c r="AS100" s="34">
        <f t="shared" si="48"/>
        <v>0</v>
      </c>
      <c r="AT100" s="34">
        <f t="shared" si="48"/>
        <v>0</v>
      </c>
      <c r="AU100" s="34">
        <f t="shared" si="48"/>
        <v>0</v>
      </c>
      <c r="AV100" s="34">
        <f t="shared" si="48"/>
        <v>0</v>
      </c>
      <c r="AX100" s="35" t="str">
        <f t="shared" si="39"/>
        <v>OK</v>
      </c>
      <c r="AY100" s="53">
        <v>170</v>
      </c>
      <c r="AZ100" s="36">
        <f t="shared" si="40"/>
        <v>135367044.89553177</v>
      </c>
      <c r="BA100" s="7">
        <f>IF(AY100&lt;&gt;0,VLOOKUP(AY100,'2021 ROO Import'!$A$1:$D$966,4,FALSE),0)</f>
        <v>135367044.89553177</v>
      </c>
    </row>
    <row r="101" spans="1:53" ht="9.75" customHeight="1" x14ac:dyDescent="0.15">
      <c r="A101" s="25">
        <f t="shared" si="30"/>
        <v>101</v>
      </c>
      <c r="B101" s="3" t="s">
        <v>261</v>
      </c>
      <c r="C101" s="3" t="s">
        <v>262</v>
      </c>
      <c r="E101" s="44" t="s">
        <v>641</v>
      </c>
      <c r="F101" s="3">
        <f t="shared" si="46"/>
        <v>40498926.273822725</v>
      </c>
      <c r="G101" s="34">
        <f t="shared" si="47"/>
        <v>7011190.4822297888</v>
      </c>
      <c r="H101" s="34">
        <f t="shared" si="47"/>
        <v>1215519.9871829315</v>
      </c>
      <c r="I101" s="34">
        <f t="shared" si="47"/>
        <v>0</v>
      </c>
      <c r="J101" s="34">
        <f t="shared" si="47"/>
        <v>8335585.863667069</v>
      </c>
      <c r="K101" s="34">
        <f t="shared" si="47"/>
        <v>0</v>
      </c>
      <c r="L101" s="34">
        <f t="shared" si="47"/>
        <v>0</v>
      </c>
      <c r="M101" s="34">
        <f t="shared" si="47"/>
        <v>0</v>
      </c>
      <c r="N101" s="34">
        <f t="shared" si="47"/>
        <v>9222481.4599962737</v>
      </c>
      <c r="O101" s="34">
        <f t="shared" si="47"/>
        <v>0</v>
      </c>
      <c r="P101" s="34">
        <f t="shared" si="47"/>
        <v>573.28701747055106</v>
      </c>
      <c r="Q101" s="34">
        <f t="shared" si="47"/>
        <v>2700832.4799710759</v>
      </c>
      <c r="R101" s="34">
        <f t="shared" si="47"/>
        <v>138564.4115453125</v>
      </c>
      <c r="S101" s="34">
        <f t="shared" si="47"/>
        <v>0</v>
      </c>
      <c r="T101" s="34">
        <f t="shared" si="47"/>
        <v>3475161.2075105053</v>
      </c>
      <c r="U101" s="34">
        <f t="shared" si="47"/>
        <v>1673225.7665791321</v>
      </c>
      <c r="V101" s="34">
        <f t="shared" si="47"/>
        <v>218402.28883737532</v>
      </c>
      <c r="W101" s="34">
        <f t="shared" si="48"/>
        <v>787304.59161867248</v>
      </c>
      <c r="X101" s="34">
        <f t="shared" si="48"/>
        <v>379072.5811497313</v>
      </c>
      <c r="Y101" s="34">
        <f t="shared" si="48"/>
        <v>224797.9852368916</v>
      </c>
      <c r="Z101" s="34">
        <f t="shared" si="48"/>
        <v>2297470.4078039099</v>
      </c>
      <c r="AA101" s="34">
        <f t="shared" si="48"/>
        <v>1106189.4556092902</v>
      </c>
      <c r="AB101" s="34">
        <f t="shared" si="48"/>
        <v>257228.8458546458</v>
      </c>
      <c r="AC101" s="34">
        <f t="shared" si="48"/>
        <v>123850.92578186649</v>
      </c>
      <c r="AD101" s="34">
        <f t="shared" si="48"/>
        <v>470887.98468604282</v>
      </c>
      <c r="AE101" s="34">
        <f t="shared" si="48"/>
        <v>791167.5712578469</v>
      </c>
      <c r="AF101" s="34">
        <f t="shared" si="48"/>
        <v>37247.723486403658</v>
      </c>
      <c r="AG101" s="34">
        <f t="shared" si="48"/>
        <v>32170.966800480957</v>
      </c>
      <c r="AH101" s="34">
        <f t="shared" si="48"/>
        <v>0</v>
      </c>
      <c r="AI101" s="34">
        <f t="shared" si="48"/>
        <v>0</v>
      </c>
      <c r="AJ101" s="34">
        <f t="shared" si="48"/>
        <v>0</v>
      </c>
      <c r="AK101" s="34">
        <f t="shared" si="48"/>
        <v>0</v>
      </c>
      <c r="AL101" s="34">
        <f t="shared" si="48"/>
        <v>0</v>
      </c>
      <c r="AM101" s="34">
        <f t="shared" si="48"/>
        <v>0</v>
      </c>
      <c r="AN101" s="34">
        <f t="shared" si="48"/>
        <v>0</v>
      </c>
      <c r="AO101" s="34">
        <f t="shared" si="48"/>
        <v>0</v>
      </c>
      <c r="AP101" s="34">
        <f t="shared" si="48"/>
        <v>0</v>
      </c>
      <c r="AQ101" s="34">
        <f t="shared" si="48"/>
        <v>0</v>
      </c>
      <c r="AR101" s="34">
        <f t="shared" si="48"/>
        <v>0</v>
      </c>
      <c r="AS101" s="34">
        <f t="shared" si="48"/>
        <v>0</v>
      </c>
      <c r="AT101" s="34">
        <f t="shared" si="48"/>
        <v>0</v>
      </c>
      <c r="AU101" s="34">
        <f t="shared" si="48"/>
        <v>0</v>
      </c>
      <c r="AV101" s="34">
        <f t="shared" si="48"/>
        <v>0</v>
      </c>
      <c r="AX101" s="35" t="str">
        <f t="shared" si="39"/>
        <v>OK</v>
      </c>
      <c r="AY101" s="53">
        <v>171</v>
      </c>
      <c r="AZ101" s="36">
        <f t="shared" si="40"/>
        <v>40498926.273822725</v>
      </c>
      <c r="BA101" s="7">
        <f>IF(AY101&lt;&gt;0,VLOOKUP(AY101,'2021 ROO Import'!$A$1:$D$966,4,FALSE),0)</f>
        <v>40498926.273822725</v>
      </c>
    </row>
    <row r="102" spans="1:53" ht="9.75" customHeight="1" x14ac:dyDescent="0.15">
      <c r="A102" s="25">
        <f t="shared" si="30"/>
        <v>102</v>
      </c>
      <c r="B102" s="3" t="s">
        <v>263</v>
      </c>
      <c r="C102" s="3" t="s">
        <v>264</v>
      </c>
      <c r="E102" s="44" t="s">
        <v>641</v>
      </c>
      <c r="F102" s="3">
        <f t="shared" si="46"/>
        <v>105571729.26389359</v>
      </c>
      <c r="G102" s="34">
        <f t="shared" si="47"/>
        <v>18276620.431934338</v>
      </c>
      <c r="H102" s="34">
        <f t="shared" si="47"/>
        <v>3168591.3383010589</v>
      </c>
      <c r="I102" s="34">
        <f t="shared" si="47"/>
        <v>0</v>
      </c>
      <c r="J102" s="34">
        <f t="shared" si="47"/>
        <v>21729025.804415096</v>
      </c>
      <c r="K102" s="34">
        <f t="shared" si="47"/>
        <v>0</v>
      </c>
      <c r="L102" s="34">
        <f t="shared" si="47"/>
        <v>0</v>
      </c>
      <c r="M102" s="34">
        <f t="shared" si="47"/>
        <v>0</v>
      </c>
      <c r="N102" s="34">
        <f t="shared" si="47"/>
        <v>24040966.154338066</v>
      </c>
      <c r="O102" s="34">
        <f t="shared" si="47"/>
        <v>0</v>
      </c>
      <c r="P102" s="34">
        <f t="shared" si="47"/>
        <v>1494.43225703557</v>
      </c>
      <c r="Q102" s="34">
        <f t="shared" si="47"/>
        <v>7040471.9728813432</v>
      </c>
      <c r="R102" s="34">
        <f t="shared" si="47"/>
        <v>361206.72539231909</v>
      </c>
      <c r="S102" s="34">
        <f t="shared" si="47"/>
        <v>0</v>
      </c>
      <c r="T102" s="34">
        <f t="shared" si="47"/>
        <v>9058975.4322653227</v>
      </c>
      <c r="U102" s="34">
        <f t="shared" si="47"/>
        <v>4361728.9118314506</v>
      </c>
      <c r="V102" s="34">
        <f t="shared" si="47"/>
        <v>569326.38539253047</v>
      </c>
      <c r="W102" s="34">
        <f t="shared" si="48"/>
        <v>2052328.66255793</v>
      </c>
      <c r="X102" s="34">
        <f t="shared" si="48"/>
        <v>988158.24493529974</v>
      </c>
      <c r="Y102" s="34">
        <f t="shared" si="48"/>
        <v>585998.54909826862</v>
      </c>
      <c r="Z102" s="34">
        <f t="shared" si="48"/>
        <v>5988996.4055974782</v>
      </c>
      <c r="AA102" s="34">
        <f t="shared" si="48"/>
        <v>2883590.8619543421</v>
      </c>
      <c r="AB102" s="34">
        <f t="shared" si="48"/>
        <v>670538.61847649422</v>
      </c>
      <c r="AC102" s="34">
        <f t="shared" si="48"/>
        <v>322851.9274146083</v>
      </c>
      <c r="AD102" s="34">
        <f t="shared" si="48"/>
        <v>1227500.6625306015</v>
      </c>
      <c r="AE102" s="34">
        <f t="shared" si="48"/>
        <v>2062398.5947299949</v>
      </c>
      <c r="AF102" s="34">
        <f t="shared" si="48"/>
        <v>97096.563820377152</v>
      </c>
      <c r="AG102" s="34">
        <f t="shared" si="48"/>
        <v>83862.583769619057</v>
      </c>
      <c r="AH102" s="34">
        <f t="shared" si="48"/>
        <v>0</v>
      </c>
      <c r="AI102" s="34">
        <f t="shared" si="48"/>
        <v>0</v>
      </c>
      <c r="AJ102" s="34">
        <f t="shared" si="48"/>
        <v>0</v>
      </c>
      <c r="AK102" s="34">
        <f t="shared" si="48"/>
        <v>0</v>
      </c>
      <c r="AL102" s="34">
        <f t="shared" si="48"/>
        <v>0</v>
      </c>
      <c r="AM102" s="34">
        <f t="shared" si="48"/>
        <v>0</v>
      </c>
      <c r="AN102" s="34">
        <f t="shared" si="48"/>
        <v>0</v>
      </c>
      <c r="AO102" s="34">
        <f t="shared" si="48"/>
        <v>0</v>
      </c>
      <c r="AP102" s="34">
        <f t="shared" si="48"/>
        <v>0</v>
      </c>
      <c r="AQ102" s="34">
        <f t="shared" si="48"/>
        <v>0</v>
      </c>
      <c r="AR102" s="34">
        <f t="shared" si="48"/>
        <v>0</v>
      </c>
      <c r="AS102" s="34">
        <f t="shared" si="48"/>
        <v>0</v>
      </c>
      <c r="AT102" s="34">
        <f t="shared" si="48"/>
        <v>0</v>
      </c>
      <c r="AU102" s="34">
        <f t="shared" si="48"/>
        <v>0</v>
      </c>
      <c r="AV102" s="34">
        <f t="shared" si="48"/>
        <v>0</v>
      </c>
      <c r="AX102" s="35" t="str">
        <f t="shared" si="39"/>
        <v>OK</v>
      </c>
      <c r="AY102" s="53">
        <v>172</v>
      </c>
      <c r="AZ102" s="36">
        <f t="shared" si="40"/>
        <v>105571729.26389359</v>
      </c>
      <c r="BA102" s="7">
        <f>IF(AY102&lt;&gt;0,VLOOKUP(AY102,'2021 ROO Import'!$A$1:$D$966,4,FALSE),0)</f>
        <v>105571729.26389359</v>
      </c>
    </row>
    <row r="103" spans="1:53" ht="9.75" customHeight="1" x14ac:dyDescent="0.15">
      <c r="A103" s="25">
        <f t="shared" si="30"/>
        <v>103</v>
      </c>
      <c r="B103" s="3" t="s">
        <v>265</v>
      </c>
      <c r="C103" s="3" t="s">
        <v>266</v>
      </c>
      <c r="E103" s="44" t="s">
        <v>641</v>
      </c>
      <c r="F103" s="3">
        <f t="shared" si="46"/>
        <v>4190615.1671293201</v>
      </c>
      <c r="G103" s="34">
        <f t="shared" si="47"/>
        <v>725480.991170277</v>
      </c>
      <c r="H103" s="34">
        <f t="shared" si="47"/>
        <v>125775.59364901217</v>
      </c>
      <c r="I103" s="34">
        <f t="shared" si="47"/>
        <v>0</v>
      </c>
      <c r="J103" s="34">
        <f t="shared" si="47"/>
        <v>862522.43605210003</v>
      </c>
      <c r="K103" s="34">
        <f t="shared" si="47"/>
        <v>0</v>
      </c>
      <c r="L103" s="34">
        <f t="shared" si="47"/>
        <v>0</v>
      </c>
      <c r="M103" s="34">
        <f t="shared" si="47"/>
        <v>0</v>
      </c>
      <c r="N103" s="34">
        <f t="shared" si="47"/>
        <v>954293.71197453584</v>
      </c>
      <c r="O103" s="34">
        <f t="shared" si="47"/>
        <v>0</v>
      </c>
      <c r="P103" s="34">
        <f t="shared" si="47"/>
        <v>59.32071517864604</v>
      </c>
      <c r="Q103" s="34">
        <f t="shared" si="47"/>
        <v>279467.89201070729</v>
      </c>
      <c r="R103" s="34">
        <f t="shared" si="47"/>
        <v>14337.914065180121</v>
      </c>
      <c r="S103" s="34">
        <f t="shared" si="47"/>
        <v>0</v>
      </c>
      <c r="T103" s="34">
        <f t="shared" si="47"/>
        <v>359591.34239630663</v>
      </c>
      <c r="U103" s="34">
        <f t="shared" si="47"/>
        <v>173136.57226488835</v>
      </c>
      <c r="V103" s="34">
        <f t="shared" si="47"/>
        <v>22599.116281491315</v>
      </c>
      <c r="W103" s="34">
        <f t="shared" si="48"/>
        <v>81466.124323407697</v>
      </c>
      <c r="X103" s="34">
        <f t="shared" si="48"/>
        <v>39224.430229788893</v>
      </c>
      <c r="Y103" s="34">
        <f t="shared" si="48"/>
        <v>23260.909193109601</v>
      </c>
      <c r="Z103" s="34">
        <f t="shared" si="48"/>
        <v>237730.11343258686</v>
      </c>
      <c r="AA103" s="34">
        <f t="shared" si="48"/>
        <v>114462.64720828259</v>
      </c>
      <c r="AB103" s="34">
        <f t="shared" si="48"/>
        <v>26616.683503493296</v>
      </c>
      <c r="AC103" s="34">
        <f t="shared" si="48"/>
        <v>12815.440205385661</v>
      </c>
      <c r="AD103" s="34">
        <f t="shared" si="48"/>
        <v>48725.003653239517</v>
      </c>
      <c r="AE103" s="34">
        <f t="shared" si="48"/>
        <v>81865.845070490803</v>
      </c>
      <c r="AF103" s="34">
        <f t="shared" si="48"/>
        <v>3854.1978601554815</v>
      </c>
      <c r="AG103" s="34">
        <f t="shared" si="48"/>
        <v>3328.8818697015772</v>
      </c>
      <c r="AH103" s="34">
        <f t="shared" si="48"/>
        <v>0</v>
      </c>
      <c r="AI103" s="34">
        <f t="shared" si="48"/>
        <v>0</v>
      </c>
      <c r="AJ103" s="34">
        <f t="shared" si="48"/>
        <v>0</v>
      </c>
      <c r="AK103" s="34">
        <f t="shared" si="48"/>
        <v>0</v>
      </c>
      <c r="AL103" s="34">
        <f t="shared" si="48"/>
        <v>0</v>
      </c>
      <c r="AM103" s="34">
        <f t="shared" si="48"/>
        <v>0</v>
      </c>
      <c r="AN103" s="34">
        <f t="shared" si="48"/>
        <v>0</v>
      </c>
      <c r="AO103" s="34">
        <f t="shared" si="48"/>
        <v>0</v>
      </c>
      <c r="AP103" s="34">
        <f t="shared" si="48"/>
        <v>0</v>
      </c>
      <c r="AQ103" s="34">
        <f t="shared" si="48"/>
        <v>0</v>
      </c>
      <c r="AR103" s="34">
        <f t="shared" si="48"/>
        <v>0</v>
      </c>
      <c r="AS103" s="34">
        <f t="shared" si="48"/>
        <v>0</v>
      </c>
      <c r="AT103" s="34">
        <f t="shared" si="48"/>
        <v>0</v>
      </c>
      <c r="AU103" s="34">
        <f t="shared" si="48"/>
        <v>0</v>
      </c>
      <c r="AV103" s="34">
        <f t="shared" si="48"/>
        <v>0</v>
      </c>
      <c r="AX103" s="35" t="str">
        <f t="shared" si="39"/>
        <v>OK</v>
      </c>
      <c r="AY103" s="53">
        <v>173</v>
      </c>
      <c r="AZ103" s="36">
        <f t="shared" si="40"/>
        <v>4190615.1671293201</v>
      </c>
      <c r="BA103" s="7">
        <f>IF(AY103&lt;&gt;0,VLOOKUP(AY103,'2021 ROO Import'!$A$1:$D$966,4,FALSE),0)</f>
        <v>4190615.1671293201</v>
      </c>
    </row>
    <row r="104" spans="1:53" ht="9.75" customHeight="1" x14ac:dyDescent="0.15">
      <c r="A104" s="25">
        <f t="shared" si="30"/>
        <v>104</v>
      </c>
      <c r="B104" s="3" t="s">
        <v>267</v>
      </c>
      <c r="C104" s="3" t="s">
        <v>268</v>
      </c>
      <c r="E104" s="44" t="s">
        <v>641</v>
      </c>
      <c r="F104" s="3">
        <f t="shared" si="46"/>
        <v>11743365.643564923</v>
      </c>
      <c r="G104" s="34">
        <f t="shared" si="47"/>
        <v>2033016.2057339656</v>
      </c>
      <c r="H104" s="34">
        <f t="shared" si="47"/>
        <v>352461.08896909159</v>
      </c>
      <c r="I104" s="34">
        <f t="shared" si="47"/>
        <v>0</v>
      </c>
      <c r="J104" s="34">
        <f t="shared" si="47"/>
        <v>2417047.6024112524</v>
      </c>
      <c r="K104" s="34">
        <f t="shared" si="47"/>
        <v>0</v>
      </c>
      <c r="L104" s="34">
        <f t="shared" si="47"/>
        <v>0</v>
      </c>
      <c r="M104" s="34">
        <f t="shared" si="47"/>
        <v>0</v>
      </c>
      <c r="N104" s="34">
        <f t="shared" si="47"/>
        <v>2674218.3531847969</v>
      </c>
      <c r="O104" s="34">
        <f t="shared" si="47"/>
        <v>0</v>
      </c>
      <c r="P104" s="34">
        <f t="shared" si="47"/>
        <v>166.23450753599457</v>
      </c>
      <c r="Q104" s="34">
        <f t="shared" si="47"/>
        <v>783153.19126910775</v>
      </c>
      <c r="R104" s="34">
        <f t="shared" si="47"/>
        <v>40179.152873339117</v>
      </c>
      <c r="S104" s="34">
        <f t="shared" si="47"/>
        <v>0</v>
      </c>
      <c r="T104" s="34">
        <f t="shared" si="47"/>
        <v>1007683.2273083463</v>
      </c>
      <c r="U104" s="34">
        <f t="shared" si="47"/>
        <v>485180.81314846297</v>
      </c>
      <c r="V104" s="34">
        <f t="shared" si="47"/>
        <v>63329.529229187749</v>
      </c>
      <c r="W104" s="34">
        <f t="shared" si="48"/>
        <v>228292.61274049405</v>
      </c>
      <c r="X104" s="34">
        <f t="shared" si="48"/>
        <v>109918.66539357122</v>
      </c>
      <c r="Y104" s="34">
        <f t="shared" si="48"/>
        <v>65184.072257240783</v>
      </c>
      <c r="Z104" s="34">
        <f t="shared" si="48"/>
        <v>666191.36694373551</v>
      </c>
      <c r="AA104" s="34">
        <f t="shared" si="48"/>
        <v>320758.80630624312</v>
      </c>
      <c r="AB104" s="34">
        <f t="shared" si="48"/>
        <v>74587.962419532443</v>
      </c>
      <c r="AC104" s="34">
        <f t="shared" si="48"/>
        <v>35912.722646441551</v>
      </c>
      <c r="AD104" s="34">
        <f t="shared" si="48"/>
        <v>136542.13309116548</v>
      </c>
      <c r="AE104" s="34">
        <f t="shared" si="48"/>
        <v>229412.75064414492</v>
      </c>
      <c r="AF104" s="34">
        <f t="shared" si="48"/>
        <v>10800.623042047657</v>
      </c>
      <c r="AG104" s="34">
        <f t="shared" si="48"/>
        <v>9328.5294452172002</v>
      </c>
      <c r="AH104" s="34">
        <f t="shared" si="48"/>
        <v>0</v>
      </c>
      <c r="AI104" s="34">
        <f t="shared" si="48"/>
        <v>0</v>
      </c>
      <c r="AJ104" s="34">
        <f t="shared" si="48"/>
        <v>0</v>
      </c>
      <c r="AK104" s="34">
        <f t="shared" si="48"/>
        <v>0</v>
      </c>
      <c r="AL104" s="34">
        <f t="shared" si="48"/>
        <v>0</v>
      </c>
      <c r="AM104" s="34">
        <f t="shared" si="48"/>
        <v>0</v>
      </c>
      <c r="AN104" s="34">
        <f t="shared" si="48"/>
        <v>0</v>
      </c>
      <c r="AO104" s="34">
        <f t="shared" si="48"/>
        <v>0</v>
      </c>
      <c r="AP104" s="34">
        <f t="shared" si="48"/>
        <v>0</v>
      </c>
      <c r="AQ104" s="34">
        <f t="shared" si="48"/>
        <v>0</v>
      </c>
      <c r="AR104" s="34">
        <f t="shared" si="48"/>
        <v>0</v>
      </c>
      <c r="AS104" s="34">
        <f t="shared" si="48"/>
        <v>0</v>
      </c>
      <c r="AT104" s="34">
        <f t="shared" si="48"/>
        <v>0</v>
      </c>
      <c r="AU104" s="34">
        <f t="shared" si="48"/>
        <v>0</v>
      </c>
      <c r="AV104" s="34">
        <f t="shared" si="48"/>
        <v>0</v>
      </c>
      <c r="AX104" s="35" t="str">
        <f t="shared" si="39"/>
        <v>OK</v>
      </c>
      <c r="AY104" s="53">
        <v>174</v>
      </c>
      <c r="AZ104" s="36">
        <f t="shared" si="40"/>
        <v>11743365.643564923</v>
      </c>
      <c r="BA104" s="7">
        <f>IF(AY104&lt;&gt;0,VLOOKUP(AY104,'2021 ROO Import'!$A$1:$D$966,4,FALSE),0)</f>
        <v>11743365.643564923</v>
      </c>
    </row>
    <row r="105" spans="1:53" ht="9.75" customHeight="1" x14ac:dyDescent="0.15">
      <c r="A105" s="25">
        <f t="shared" si="30"/>
        <v>105</v>
      </c>
      <c r="B105" s="3" t="s">
        <v>269</v>
      </c>
      <c r="C105" s="3" t="s">
        <v>270</v>
      </c>
      <c r="E105" s="44" t="s">
        <v>641</v>
      </c>
      <c r="F105" s="3">
        <f t="shared" si="46"/>
        <v>14361193.525263693</v>
      </c>
      <c r="G105" s="34">
        <f t="shared" si="47"/>
        <v>2486215.6264836881</v>
      </c>
      <c r="H105" s="34">
        <f t="shared" si="47"/>
        <v>431031.61925167771</v>
      </c>
      <c r="I105" s="34">
        <f t="shared" si="47"/>
        <v>0</v>
      </c>
      <c r="J105" s="34">
        <f t="shared" si="47"/>
        <v>2955855.1978685744</v>
      </c>
      <c r="K105" s="34">
        <f t="shared" si="47"/>
        <v>0</v>
      </c>
      <c r="L105" s="34">
        <f t="shared" si="47"/>
        <v>0</v>
      </c>
      <c r="M105" s="34">
        <f t="shared" si="47"/>
        <v>0</v>
      </c>
      <c r="N105" s="34">
        <f t="shared" si="47"/>
        <v>3270354.3825993212</v>
      </c>
      <c r="O105" s="34">
        <f t="shared" si="47"/>
        <v>0</v>
      </c>
      <c r="P105" s="34">
        <f t="shared" si="47"/>
        <v>203.29145883399451</v>
      </c>
      <c r="Q105" s="34">
        <f t="shared" si="47"/>
        <v>957733.48809134611</v>
      </c>
      <c r="R105" s="34">
        <f t="shared" si="47"/>
        <v>49135.878725820905</v>
      </c>
      <c r="S105" s="34">
        <f t="shared" si="47"/>
        <v>0</v>
      </c>
      <c r="T105" s="34">
        <f t="shared" si="47"/>
        <v>1232315.6988190596</v>
      </c>
      <c r="U105" s="34">
        <f t="shared" si="47"/>
        <v>593337.18832028797</v>
      </c>
      <c r="V105" s="34">
        <f t="shared" si="47"/>
        <v>77446.930695084506</v>
      </c>
      <c r="W105" s="34">
        <f t="shared" si="48"/>
        <v>279183.54000591667</v>
      </c>
      <c r="X105" s="34">
        <f t="shared" si="48"/>
        <v>134421.70444729322</v>
      </c>
      <c r="Y105" s="34">
        <f t="shared" si="48"/>
        <v>79714.887951562545</v>
      </c>
      <c r="Z105" s="34">
        <f t="shared" si="48"/>
        <v>814698.56563493726</v>
      </c>
      <c r="AA105" s="34">
        <f t="shared" si="48"/>
        <v>392262.27234274766</v>
      </c>
      <c r="AB105" s="34">
        <f t="shared" si="48"/>
        <v>91215.090756283927</v>
      </c>
      <c r="AC105" s="34">
        <f t="shared" si="48"/>
        <v>43918.377030803371</v>
      </c>
      <c r="AD105" s="34">
        <f t="shared" si="48"/>
        <v>166980.06833748455</v>
      </c>
      <c r="AE105" s="34">
        <f t="shared" si="48"/>
        <v>280553.37874700438</v>
      </c>
      <c r="AF105" s="34">
        <f t="shared" si="48"/>
        <v>13208.294998909878</v>
      </c>
      <c r="AG105" s="34">
        <f t="shared" si="48"/>
        <v>11408.042697052239</v>
      </c>
      <c r="AH105" s="34">
        <f t="shared" si="48"/>
        <v>0</v>
      </c>
      <c r="AI105" s="34">
        <f t="shared" si="48"/>
        <v>0</v>
      </c>
      <c r="AJ105" s="34">
        <f t="shared" si="48"/>
        <v>0</v>
      </c>
      <c r="AK105" s="34">
        <f t="shared" si="48"/>
        <v>0</v>
      </c>
      <c r="AL105" s="34">
        <f t="shared" si="48"/>
        <v>0</v>
      </c>
      <c r="AM105" s="34">
        <f t="shared" si="48"/>
        <v>0</v>
      </c>
      <c r="AN105" s="34">
        <f t="shared" si="48"/>
        <v>0</v>
      </c>
      <c r="AO105" s="34">
        <f t="shared" si="48"/>
        <v>0</v>
      </c>
      <c r="AP105" s="34">
        <f t="shared" si="48"/>
        <v>0</v>
      </c>
      <c r="AQ105" s="34">
        <f t="shared" si="48"/>
        <v>0</v>
      </c>
      <c r="AR105" s="34">
        <f t="shared" si="48"/>
        <v>0</v>
      </c>
      <c r="AS105" s="34">
        <f t="shared" si="48"/>
        <v>0</v>
      </c>
      <c r="AT105" s="34">
        <f t="shared" si="48"/>
        <v>0</v>
      </c>
      <c r="AU105" s="34">
        <f t="shared" si="48"/>
        <v>0</v>
      </c>
      <c r="AV105" s="34">
        <f t="shared" si="48"/>
        <v>0</v>
      </c>
      <c r="AX105" s="35" t="str">
        <f t="shared" si="39"/>
        <v>OK</v>
      </c>
      <c r="AY105" s="53">
        <v>175</v>
      </c>
      <c r="AZ105" s="36">
        <f t="shared" si="40"/>
        <v>14361193.525263693</v>
      </c>
      <c r="BA105" s="7">
        <f>IF(AY105&lt;&gt;0,VLOOKUP(AY105,'2021 ROO Import'!$A$1:$D$966,4,FALSE),0)</f>
        <v>14361193.525263693</v>
      </c>
    </row>
    <row r="106" spans="1:53" ht="9.75" customHeight="1" x14ac:dyDescent="0.15">
      <c r="A106" s="25">
        <f t="shared" si="30"/>
        <v>106</v>
      </c>
      <c r="B106" s="3" t="s">
        <v>271</v>
      </c>
      <c r="C106" s="3" t="s">
        <v>272</v>
      </c>
      <c r="E106" s="44" t="s">
        <v>641</v>
      </c>
      <c r="F106" s="3">
        <f t="shared" si="46"/>
        <v>22813060.51891198</v>
      </c>
      <c r="G106" s="34">
        <f t="shared" si="47"/>
        <v>3949406.2558422079</v>
      </c>
      <c r="H106" s="34">
        <f t="shared" si="47"/>
        <v>684702.86945545487</v>
      </c>
      <c r="I106" s="34">
        <f t="shared" si="47"/>
        <v>0</v>
      </c>
      <c r="J106" s="34">
        <f t="shared" si="47"/>
        <v>4695438.6761443065</v>
      </c>
      <c r="K106" s="34">
        <f t="shared" si="47"/>
        <v>0</v>
      </c>
      <c r="L106" s="34">
        <f t="shared" si="47"/>
        <v>0</v>
      </c>
      <c r="M106" s="34">
        <f t="shared" si="47"/>
        <v>0</v>
      </c>
      <c r="N106" s="34">
        <f t="shared" si="47"/>
        <v>5195027.3016850417</v>
      </c>
      <c r="O106" s="34">
        <f t="shared" si="47"/>
        <v>0</v>
      </c>
      <c r="P106" s="34">
        <f t="shared" si="47"/>
        <v>322.93279421375007</v>
      </c>
      <c r="Q106" s="34">
        <f t="shared" si="47"/>
        <v>1521379.9595681841</v>
      </c>
      <c r="R106" s="34">
        <f t="shared" si="47"/>
        <v>78053.385538615243</v>
      </c>
      <c r="S106" s="34">
        <f t="shared" si="47"/>
        <v>0</v>
      </c>
      <c r="T106" s="34">
        <f t="shared" si="47"/>
        <v>1957559.6252574224</v>
      </c>
      <c r="U106" s="34">
        <f t="shared" si="47"/>
        <v>942528.70845727739</v>
      </c>
      <c r="V106" s="34">
        <f t="shared" si="47"/>
        <v>123026.09207534534</v>
      </c>
      <c r="W106" s="34">
        <f t="shared" si="48"/>
        <v>443488.97484285629</v>
      </c>
      <c r="X106" s="34">
        <f t="shared" si="48"/>
        <v>213531.72862804195</v>
      </c>
      <c r="Y106" s="34">
        <f t="shared" si="48"/>
        <v>126628.79028112622</v>
      </c>
      <c r="Z106" s="34">
        <f t="shared" si="48"/>
        <v>1294165.9514444391</v>
      </c>
      <c r="AA106" s="34">
        <f t="shared" si="48"/>
        <v>623116.93958435976</v>
      </c>
      <c r="AB106" s="34">
        <f t="shared" si="48"/>
        <v>144897.10635822281</v>
      </c>
      <c r="AC106" s="34">
        <f t="shared" si="48"/>
        <v>69765.273431736903</v>
      </c>
      <c r="AD106" s="34">
        <f t="shared" si="48"/>
        <v>265251.38023757312</v>
      </c>
      <c r="AE106" s="34">
        <f t="shared" si="48"/>
        <v>445664.99273765105</v>
      </c>
      <c r="AF106" s="34">
        <f t="shared" si="48"/>
        <v>20981.656756571057</v>
      </c>
      <c r="AG106" s="34">
        <f t="shared" si="48"/>
        <v>18121.917791328277</v>
      </c>
      <c r="AH106" s="34">
        <f t="shared" si="48"/>
        <v>0</v>
      </c>
      <c r="AI106" s="34">
        <f t="shared" si="48"/>
        <v>0</v>
      </c>
      <c r="AJ106" s="34">
        <f t="shared" si="48"/>
        <v>0</v>
      </c>
      <c r="AK106" s="34">
        <f t="shared" si="48"/>
        <v>0</v>
      </c>
      <c r="AL106" s="34">
        <f t="shared" si="48"/>
        <v>0</v>
      </c>
      <c r="AM106" s="34">
        <f t="shared" si="48"/>
        <v>0</v>
      </c>
      <c r="AN106" s="34">
        <f t="shared" si="48"/>
        <v>0</v>
      </c>
      <c r="AO106" s="34">
        <f t="shared" si="48"/>
        <v>0</v>
      </c>
      <c r="AP106" s="34">
        <f t="shared" si="48"/>
        <v>0</v>
      </c>
      <c r="AQ106" s="34">
        <f t="shared" si="48"/>
        <v>0</v>
      </c>
      <c r="AR106" s="34">
        <f t="shared" si="48"/>
        <v>0</v>
      </c>
      <c r="AS106" s="34">
        <f t="shared" si="48"/>
        <v>0</v>
      </c>
      <c r="AT106" s="34">
        <f t="shared" si="48"/>
        <v>0</v>
      </c>
      <c r="AU106" s="34">
        <f t="shared" si="48"/>
        <v>0</v>
      </c>
      <c r="AV106" s="34">
        <f t="shared" si="48"/>
        <v>0</v>
      </c>
      <c r="AX106" s="35" t="str">
        <f t="shared" si="39"/>
        <v>OK</v>
      </c>
      <c r="AY106" s="53">
        <v>176</v>
      </c>
      <c r="AZ106" s="36">
        <f t="shared" si="40"/>
        <v>22813060.51891198</v>
      </c>
      <c r="BA106" s="7">
        <f>IF(AY106&lt;&gt;0,VLOOKUP(AY106,'2021 ROO Import'!$A$1:$D$966,4,FALSE),0)</f>
        <v>22813060.51891198</v>
      </c>
    </row>
    <row r="107" spans="1:53" ht="9.75" customHeight="1" x14ac:dyDescent="0.15">
      <c r="A107" s="25">
        <f t="shared" si="30"/>
        <v>107</v>
      </c>
      <c r="B107" s="3" t="s">
        <v>273</v>
      </c>
      <c r="C107" s="3" t="s">
        <v>274</v>
      </c>
      <c r="E107" s="44" t="s">
        <v>641</v>
      </c>
      <c r="F107" s="3">
        <f t="shared" si="46"/>
        <v>64940580.382846817</v>
      </c>
      <c r="G107" s="34">
        <f t="shared" si="47"/>
        <v>11242539.518510474</v>
      </c>
      <c r="H107" s="34">
        <f t="shared" si="47"/>
        <v>1949102.8700588613</v>
      </c>
      <c r="I107" s="34">
        <f t="shared" si="47"/>
        <v>0</v>
      </c>
      <c r="J107" s="34">
        <f t="shared" si="47"/>
        <v>13366225.567503113</v>
      </c>
      <c r="K107" s="34">
        <f t="shared" si="47"/>
        <v>0</v>
      </c>
      <c r="L107" s="34">
        <f t="shared" si="47"/>
        <v>0</v>
      </c>
      <c r="M107" s="34">
        <f t="shared" si="47"/>
        <v>0</v>
      </c>
      <c r="N107" s="34">
        <f t="shared" si="47"/>
        <v>14788374.746846607</v>
      </c>
      <c r="O107" s="34">
        <f t="shared" si="47"/>
        <v>0</v>
      </c>
      <c r="P107" s="34">
        <f t="shared" si="47"/>
        <v>919.27354786570982</v>
      </c>
      <c r="Q107" s="34">
        <f t="shared" si="47"/>
        <v>4330821.7008097395</v>
      </c>
      <c r="R107" s="34">
        <f t="shared" si="47"/>
        <v>222189.92289621662</v>
      </c>
      <c r="S107" s="34">
        <f t="shared" si="47"/>
        <v>0</v>
      </c>
      <c r="T107" s="34">
        <f t="shared" si="47"/>
        <v>5572468.371477765</v>
      </c>
      <c r="U107" s="34">
        <f t="shared" si="47"/>
        <v>2683040.3270078124</v>
      </c>
      <c r="V107" s="34">
        <f t="shared" si="47"/>
        <v>350211.04752618761</v>
      </c>
      <c r="W107" s="34">
        <f t="shared" si="48"/>
        <v>1262453.6456129304</v>
      </c>
      <c r="X107" s="34">
        <f t="shared" si="48"/>
        <v>607848.051591411</v>
      </c>
      <c r="Y107" s="34">
        <f t="shared" si="48"/>
        <v>360466.63389232632</v>
      </c>
      <c r="Z107" s="34">
        <f t="shared" si="48"/>
        <v>3684025.1192446896</v>
      </c>
      <c r="AA107" s="34">
        <f t="shared" si="48"/>
        <v>1773789.8722289251</v>
      </c>
      <c r="AB107" s="34">
        <f t="shared" si="48"/>
        <v>412469.96100753115</v>
      </c>
      <c r="AC107" s="34">
        <f t="shared" si="48"/>
        <v>198596.647892515</v>
      </c>
      <c r="AD107" s="34">
        <f t="shared" si="48"/>
        <v>755075.30283800431</v>
      </c>
      <c r="AE107" s="34">
        <f t="shared" si="48"/>
        <v>1268647.9861265272</v>
      </c>
      <c r="AF107" s="34">
        <f t="shared" si="48"/>
        <v>59727.232391105244</v>
      </c>
      <c r="AG107" s="34">
        <f t="shared" si="48"/>
        <v>51586.583836197307</v>
      </c>
      <c r="AH107" s="34">
        <f t="shared" si="48"/>
        <v>0</v>
      </c>
      <c r="AI107" s="34">
        <f t="shared" si="48"/>
        <v>0</v>
      </c>
      <c r="AJ107" s="34">
        <f t="shared" si="48"/>
        <v>0</v>
      </c>
      <c r="AK107" s="34">
        <f t="shared" si="48"/>
        <v>0</v>
      </c>
      <c r="AL107" s="34">
        <f t="shared" si="48"/>
        <v>0</v>
      </c>
      <c r="AM107" s="34">
        <f t="shared" si="48"/>
        <v>0</v>
      </c>
      <c r="AN107" s="34">
        <f t="shared" si="48"/>
        <v>0</v>
      </c>
      <c r="AO107" s="34">
        <f t="shared" si="48"/>
        <v>0</v>
      </c>
      <c r="AP107" s="34">
        <f t="shared" si="48"/>
        <v>0</v>
      </c>
      <c r="AQ107" s="34">
        <f t="shared" si="48"/>
        <v>0</v>
      </c>
      <c r="AR107" s="34">
        <f t="shared" si="48"/>
        <v>0</v>
      </c>
      <c r="AS107" s="34">
        <f t="shared" si="48"/>
        <v>0</v>
      </c>
      <c r="AT107" s="34">
        <f t="shared" si="48"/>
        <v>0</v>
      </c>
      <c r="AU107" s="34">
        <f t="shared" si="48"/>
        <v>0</v>
      </c>
      <c r="AV107" s="34">
        <f t="shared" si="48"/>
        <v>0</v>
      </c>
      <c r="AX107" s="35" t="str">
        <f t="shared" si="39"/>
        <v>OK</v>
      </c>
      <c r="AY107" s="53">
        <v>177</v>
      </c>
      <c r="AZ107" s="36">
        <f t="shared" si="40"/>
        <v>64940580.382846817</v>
      </c>
      <c r="BA107" s="7">
        <f>IF(AY107&lt;&gt;0,VLOOKUP(AY107,'2021 ROO Import'!$A$1:$D$966,4,FALSE),0)</f>
        <v>64940580.382846817</v>
      </c>
    </row>
    <row r="108" spans="1:53" ht="9.75" customHeight="1" x14ac:dyDescent="0.15">
      <c r="A108" s="25">
        <f t="shared" si="30"/>
        <v>108</v>
      </c>
      <c r="B108" s="3" t="s">
        <v>275</v>
      </c>
      <c r="C108" s="3" t="s">
        <v>276</v>
      </c>
      <c r="E108" s="44" t="s">
        <v>641</v>
      </c>
      <c r="F108" s="3">
        <f t="shared" si="46"/>
        <v>8888680.1824475825</v>
      </c>
      <c r="G108" s="34">
        <f t="shared" si="47"/>
        <v>1538811.9051206287</v>
      </c>
      <c r="H108" s="34">
        <f t="shared" si="47"/>
        <v>266781.60177361243</v>
      </c>
      <c r="I108" s="34">
        <f t="shared" si="47"/>
        <v>0</v>
      </c>
      <c r="J108" s="34">
        <f t="shared" si="47"/>
        <v>1829489.4134849876</v>
      </c>
      <c r="K108" s="34">
        <f t="shared" si="47"/>
        <v>0</v>
      </c>
      <c r="L108" s="34">
        <f t="shared" si="47"/>
        <v>0</v>
      </c>
      <c r="M108" s="34">
        <f t="shared" si="47"/>
        <v>0</v>
      </c>
      <c r="N108" s="34">
        <f t="shared" si="47"/>
        <v>2024144.7299664763</v>
      </c>
      <c r="O108" s="34">
        <f t="shared" si="47"/>
        <v>0</v>
      </c>
      <c r="P108" s="34">
        <f t="shared" si="47"/>
        <v>125.82469264965958</v>
      </c>
      <c r="Q108" s="34">
        <f t="shared" si="47"/>
        <v>592777.10175607668</v>
      </c>
      <c r="R108" s="34">
        <f t="shared" si="47"/>
        <v>30412.034397352265</v>
      </c>
      <c r="S108" s="34">
        <f t="shared" si="47"/>
        <v>0</v>
      </c>
      <c r="T108" s="34">
        <f t="shared" si="47"/>
        <v>762726.30901761306</v>
      </c>
      <c r="U108" s="34">
        <f t="shared" si="47"/>
        <v>367238.59323070257</v>
      </c>
      <c r="V108" s="34">
        <f t="shared" si="47"/>
        <v>47934.804085035044</v>
      </c>
      <c r="W108" s="34">
        <f t="shared" si="48"/>
        <v>172797.14217001945</v>
      </c>
      <c r="X108" s="34">
        <f t="shared" si="48"/>
        <v>83198.624007787163</v>
      </c>
      <c r="Y108" s="34">
        <f t="shared" si="48"/>
        <v>49338.527716001467</v>
      </c>
      <c r="Z108" s="34">
        <f t="shared" si="48"/>
        <v>504247.43474757759</v>
      </c>
      <c r="AA108" s="34">
        <f t="shared" si="48"/>
        <v>242785.80191550037</v>
      </c>
      <c r="AB108" s="34">
        <f t="shared" si="48"/>
        <v>56456.43366056175</v>
      </c>
      <c r="AC108" s="34">
        <f t="shared" si="48"/>
        <v>27182.727318048252</v>
      </c>
      <c r="AD108" s="34">
        <f t="shared" si="48"/>
        <v>103350.2140114005</v>
      </c>
      <c r="AE108" s="34">
        <f t="shared" si="48"/>
        <v>173644.98663709912</v>
      </c>
      <c r="AF108" s="34">
        <f t="shared" si="48"/>
        <v>8175.1081338886161</v>
      </c>
      <c r="AG108" s="34">
        <f t="shared" si="48"/>
        <v>7060.8646045623291</v>
      </c>
      <c r="AH108" s="34">
        <f t="shared" si="48"/>
        <v>0</v>
      </c>
      <c r="AI108" s="34">
        <f t="shared" si="48"/>
        <v>0</v>
      </c>
      <c r="AJ108" s="34">
        <f t="shared" si="48"/>
        <v>0</v>
      </c>
      <c r="AK108" s="34">
        <f t="shared" si="48"/>
        <v>0</v>
      </c>
      <c r="AL108" s="34">
        <f t="shared" si="48"/>
        <v>0</v>
      </c>
      <c r="AM108" s="34">
        <f t="shared" si="48"/>
        <v>0</v>
      </c>
      <c r="AN108" s="34">
        <f t="shared" si="48"/>
        <v>0</v>
      </c>
      <c r="AO108" s="34">
        <f t="shared" si="48"/>
        <v>0</v>
      </c>
      <c r="AP108" s="34">
        <f t="shared" si="48"/>
        <v>0</v>
      </c>
      <c r="AQ108" s="34">
        <f t="shared" si="48"/>
        <v>0</v>
      </c>
      <c r="AR108" s="34">
        <f>INDEX(Func_Alloc,MATCH($E108,FA_Desc,0),MATCH(AR$6,$G$6:$AV$6,0))*$F108</f>
        <v>0</v>
      </c>
      <c r="AS108" s="34">
        <f>INDEX(Func_Alloc,MATCH($E108,FA_Desc,0),MATCH(AS$6,$G$6:$AV$6,0))*$F108</f>
        <v>0</v>
      </c>
      <c r="AT108" s="34">
        <f>INDEX(Func_Alloc,MATCH($E108,FA_Desc,0),MATCH(AT$6,$G$6:$AV$6,0))*$F108</f>
        <v>0</v>
      </c>
      <c r="AU108" s="34">
        <f>INDEX(Func_Alloc,MATCH($E108,FA_Desc,0),MATCH(AU$6,$G$6:$AV$6,0))*$F108</f>
        <v>0</v>
      </c>
      <c r="AV108" s="34">
        <f>INDEX(Func_Alloc,MATCH($E108,FA_Desc,0),MATCH(AV$6,$G$6:$AV$6,0))*$F108</f>
        <v>0</v>
      </c>
      <c r="AX108" s="35" t="str">
        <f t="shared" si="39"/>
        <v>OK</v>
      </c>
      <c r="AY108" s="53">
        <v>178</v>
      </c>
      <c r="AZ108" s="36">
        <f t="shared" si="40"/>
        <v>8888680.1824475825</v>
      </c>
      <c r="BA108" s="7">
        <f>IF(AY108&lt;&gt;0,VLOOKUP(AY108,'2021 ROO Import'!$A$1:$D$966,4,FALSE),0)</f>
        <v>8888680.1824475825</v>
      </c>
    </row>
    <row r="109" spans="1:53" ht="9.75" customHeight="1" x14ac:dyDescent="0.15">
      <c r="A109" s="25">
        <f t="shared" si="30"/>
        <v>109</v>
      </c>
      <c r="B109" s="3" t="s">
        <v>46</v>
      </c>
      <c r="C109" s="3" t="s">
        <v>46</v>
      </c>
      <c r="AX109" s="35" t="str">
        <f t="shared" si="39"/>
        <v/>
      </c>
      <c r="AZ109" s="36">
        <f t="shared" si="40"/>
        <v>0</v>
      </c>
      <c r="BA109" s="7">
        <f>IF(AY109&lt;&gt;0,VLOOKUP(AY109,'2021 ROO Import'!$A$1:$D$966,4,FALSE),0)</f>
        <v>0</v>
      </c>
    </row>
    <row r="110" spans="1:53" ht="9.75" customHeight="1" x14ac:dyDescent="0.15">
      <c r="A110" s="25">
        <f t="shared" si="30"/>
        <v>110</v>
      </c>
      <c r="B110" s="3" t="s">
        <v>46</v>
      </c>
      <c r="C110" s="3" t="s">
        <v>277</v>
      </c>
      <c r="F110" s="3">
        <f>SUM(F99:F108)</f>
        <v>427804020.13758349</v>
      </c>
      <c r="AX110" s="35" t="str">
        <f t="shared" si="39"/>
        <v/>
      </c>
      <c r="AZ110" s="36">
        <f t="shared" si="40"/>
        <v>0</v>
      </c>
      <c r="BA110" s="7">
        <f>IF(AY110&lt;&gt;0,VLOOKUP(AY110,'2021 ROO Import'!$A$1:$D$966,4,FALSE),0)</f>
        <v>0</v>
      </c>
    </row>
    <row r="111" spans="1:53" ht="9.75" customHeight="1" x14ac:dyDescent="0.15">
      <c r="A111" s="25">
        <f t="shared" si="30"/>
        <v>111</v>
      </c>
      <c r="B111" s="3" t="s">
        <v>46</v>
      </c>
      <c r="C111" s="3" t="s">
        <v>46</v>
      </c>
      <c r="AX111" s="35" t="str">
        <f t="shared" si="39"/>
        <v/>
      </c>
      <c r="AZ111" s="36">
        <f t="shared" si="40"/>
        <v>0</v>
      </c>
      <c r="BA111" s="7">
        <f>IF(AY111&lt;&gt;0,VLOOKUP(AY111,'2021 ROO Import'!$A$1:$D$966,4,FALSE),0)</f>
        <v>0</v>
      </c>
    </row>
    <row r="112" spans="1:53" ht="9.75" customHeight="1" x14ac:dyDescent="0.15">
      <c r="A112" s="25">
        <f t="shared" si="30"/>
        <v>112</v>
      </c>
      <c r="B112" s="3" t="s">
        <v>278</v>
      </c>
      <c r="F112" s="3">
        <f>IF(ROUND(SUM(F17+F25+F65+F95+F110),0)=ROUND(SUM(G112:S112,T112:AH112,AI112:AW112),0),SUM(F17+F25+F65+F95+F110),"      WRONG")</f>
        <v>5851880262.7197924</v>
      </c>
      <c r="G112" s="3">
        <f>SUM(G$13:G$49,G$51:G$77,G$80:G$108)</f>
        <v>1020248860.5024688</v>
      </c>
      <c r="H112" s="3">
        <f t="shared" ref="H112:AW112" si="49">SUM(H$13:H$49,H$51:H$78,H$80:H$108)</f>
        <v>176879074.24345976</v>
      </c>
      <c r="I112" s="3">
        <f t="shared" si="49"/>
        <v>0</v>
      </c>
      <c r="J112" s="3">
        <f t="shared" si="49"/>
        <v>1212971178.0875969</v>
      </c>
      <c r="K112" s="3">
        <f t="shared" si="49"/>
        <v>0</v>
      </c>
      <c r="L112" s="3">
        <f t="shared" si="49"/>
        <v>0</v>
      </c>
      <c r="M112" s="3">
        <f t="shared" si="49"/>
        <v>0</v>
      </c>
      <c r="N112" s="3">
        <f t="shared" si="49"/>
        <v>1342029748.6446128</v>
      </c>
      <c r="O112" s="3">
        <f t="shared" si="49"/>
        <v>0</v>
      </c>
      <c r="P112" s="3">
        <f t="shared" si="49"/>
        <v>83423.125901034233</v>
      </c>
      <c r="Q112" s="3">
        <f t="shared" si="49"/>
        <v>393017600.51770836</v>
      </c>
      <c r="R112" s="3">
        <f t="shared" si="49"/>
        <v>20163506.232445106</v>
      </c>
      <c r="S112" s="3">
        <f t="shared" si="49"/>
        <v>-41410397</v>
      </c>
      <c r="T112" s="3">
        <f t="shared" si="49"/>
        <v>505695754.66695666</v>
      </c>
      <c r="U112" s="3">
        <f t="shared" si="49"/>
        <v>243483141.13594198</v>
      </c>
      <c r="V112" s="3">
        <f t="shared" si="49"/>
        <v>31781291.19187725</v>
      </c>
      <c r="W112" s="3">
        <f t="shared" si="49"/>
        <v>114566365.65547329</v>
      </c>
      <c r="X112" s="3">
        <f t="shared" si="49"/>
        <v>55161583.463746399</v>
      </c>
      <c r="Y112" s="3">
        <f t="shared" si="49"/>
        <v>32711975.072206087</v>
      </c>
      <c r="Z112" s="3">
        <f t="shared" si="49"/>
        <v>334321478.1485461</v>
      </c>
      <c r="AA112" s="3">
        <f t="shared" si="49"/>
        <v>160969600.59004077</v>
      </c>
      <c r="AB112" s="3">
        <f t="shared" si="49"/>
        <v>37431223.347408429</v>
      </c>
      <c r="AC112" s="3">
        <f t="shared" si="49"/>
        <v>18022440.870974433</v>
      </c>
      <c r="AD112" s="3">
        <f t="shared" si="49"/>
        <v>68522304.595474184</v>
      </c>
      <c r="AE112" s="3">
        <f t="shared" si="49"/>
        <v>115128495.66534837</v>
      </c>
      <c r="AF112" s="3">
        <f t="shared" si="49"/>
        <v>5420184.7089495296</v>
      </c>
      <c r="AG112" s="3">
        <f t="shared" si="49"/>
        <v>4681429.252655942</v>
      </c>
      <c r="AH112" s="3">
        <f t="shared" si="49"/>
        <v>0</v>
      </c>
      <c r="AI112" s="3">
        <f t="shared" si="49"/>
        <v>0</v>
      </c>
      <c r="AJ112" s="3">
        <f t="shared" si="49"/>
        <v>0</v>
      </c>
      <c r="AK112" s="3">
        <f t="shared" si="49"/>
        <v>0</v>
      </c>
      <c r="AL112" s="3">
        <f t="shared" si="49"/>
        <v>0</v>
      </c>
      <c r="AM112" s="3">
        <f t="shared" si="49"/>
        <v>0</v>
      </c>
      <c r="AN112" s="3">
        <f t="shared" si="49"/>
        <v>0</v>
      </c>
      <c r="AO112" s="3">
        <f t="shared" si="49"/>
        <v>0</v>
      </c>
      <c r="AP112" s="3">
        <f t="shared" si="49"/>
        <v>0</v>
      </c>
      <c r="AQ112" s="3">
        <f t="shared" si="49"/>
        <v>0</v>
      </c>
      <c r="AR112" s="3">
        <f t="shared" si="49"/>
        <v>0</v>
      </c>
      <c r="AS112" s="3">
        <f t="shared" si="49"/>
        <v>0</v>
      </c>
      <c r="AT112" s="3">
        <f t="shared" si="49"/>
        <v>0</v>
      </c>
      <c r="AU112" s="3">
        <f t="shared" si="49"/>
        <v>0</v>
      </c>
      <c r="AV112" s="3">
        <f t="shared" si="49"/>
        <v>0</v>
      </c>
      <c r="AW112" s="3">
        <f t="shared" si="49"/>
        <v>0</v>
      </c>
      <c r="AX112" s="35" t="str">
        <f t="shared" si="39"/>
        <v/>
      </c>
      <c r="AZ112" s="36">
        <f t="shared" si="40"/>
        <v>0</v>
      </c>
      <c r="BA112" s="7">
        <f>IF(AY112&lt;&gt;0,VLOOKUP(AY112,'2021 ROO Import'!$A$1:$D$966,4,FALSE),0)</f>
        <v>0</v>
      </c>
    </row>
    <row r="113" spans="1:53" ht="9.75" customHeight="1" x14ac:dyDescent="0.15">
      <c r="A113" s="25">
        <f t="shared" si="30"/>
        <v>113</v>
      </c>
      <c r="B113" s="3" t="s">
        <v>46</v>
      </c>
      <c r="C113" s="3" t="s">
        <v>46</v>
      </c>
      <c r="AX113" s="35" t="str">
        <f t="shared" si="39"/>
        <v/>
      </c>
      <c r="AZ113" s="36">
        <f t="shared" si="40"/>
        <v>0</v>
      </c>
      <c r="BA113" s="7">
        <f>IF(AY113&lt;&gt;0,VLOOKUP(AY113,'2021 ROO Import'!$A$1:$D$966,4,FALSE),0)</f>
        <v>0</v>
      </c>
    </row>
    <row r="114" spans="1:53" ht="9.75" customHeight="1" x14ac:dyDescent="0.15">
      <c r="A114" s="25">
        <f t="shared" si="30"/>
        <v>114</v>
      </c>
      <c r="B114" s="6" t="s">
        <v>279</v>
      </c>
      <c r="C114" s="6"/>
      <c r="AX114" s="35" t="str">
        <f t="shared" si="39"/>
        <v/>
      </c>
      <c r="AZ114" s="36">
        <f t="shared" si="40"/>
        <v>0</v>
      </c>
      <c r="BA114" s="7">
        <f>IF(AY114&lt;&gt;0,VLOOKUP(AY114,'2021 ROO Import'!$A$1:$D$966,4,FALSE),0)</f>
        <v>0</v>
      </c>
    </row>
    <row r="115" spans="1:53" ht="9.75" customHeight="1" x14ac:dyDescent="0.15">
      <c r="A115" s="25">
        <f t="shared" si="30"/>
        <v>115</v>
      </c>
      <c r="AX115" s="35" t="str">
        <f t="shared" si="39"/>
        <v/>
      </c>
      <c r="AZ115" s="36">
        <f t="shared" si="40"/>
        <v>0</v>
      </c>
      <c r="BA115" s="7">
        <f>IF(AY115&lt;&gt;0,VLOOKUP(AY115,'2021 ROO Import'!$A$1:$D$966,4,FALSE),0)</f>
        <v>0</v>
      </c>
    </row>
    <row r="116" spans="1:53" ht="9.75" customHeight="1" x14ac:dyDescent="0.15">
      <c r="A116" s="25">
        <f t="shared" si="30"/>
        <v>116</v>
      </c>
      <c r="B116" s="3" t="s">
        <v>179</v>
      </c>
      <c r="AX116" s="35" t="str">
        <f t="shared" si="39"/>
        <v/>
      </c>
      <c r="AZ116" s="36">
        <f t="shared" si="40"/>
        <v>0</v>
      </c>
      <c r="BA116" s="7">
        <f>IF(AY116&lt;&gt;0,VLOOKUP(AY116,'2021 ROO Import'!$A$1:$D$966,4,FALSE),0)</f>
        <v>0</v>
      </c>
    </row>
    <row r="117" spans="1:53" ht="9.75" customHeight="1" x14ac:dyDescent="0.15">
      <c r="A117" s="25">
        <f t="shared" si="30"/>
        <v>117</v>
      </c>
      <c r="B117" s="3" t="s">
        <v>180</v>
      </c>
      <c r="C117" s="3" t="s">
        <v>181</v>
      </c>
      <c r="E117" s="4" t="str">
        <f>E20</f>
        <v xml:space="preserve">   PI-S</v>
      </c>
      <c r="F117" s="3">
        <f>($AZ117)</f>
        <v>361790913.89942086</v>
      </c>
      <c r="G117" s="34">
        <f t="shared" ref="G117:AV120" si="50">INDEX(Func_Alloc,MATCH($E117,FA_Desc,0),MATCH(G$6,$G$6:$AV$6,0))*$F117</f>
        <v>165284549.33579734</v>
      </c>
      <c r="H117" s="34">
        <f t="shared" si="50"/>
        <v>0</v>
      </c>
      <c r="I117" s="34">
        <f t="shared" si="50"/>
        <v>0</v>
      </c>
      <c r="J117" s="34">
        <f t="shared" si="50"/>
        <v>196506364.56362352</v>
      </c>
      <c r="K117" s="34">
        <f t="shared" si="50"/>
        <v>0</v>
      </c>
      <c r="L117" s="34">
        <f t="shared" si="50"/>
        <v>0</v>
      </c>
      <c r="M117" s="34">
        <f t="shared" si="50"/>
        <v>0</v>
      </c>
      <c r="N117" s="34">
        <f t="shared" si="50"/>
        <v>0</v>
      </c>
      <c r="O117" s="34">
        <f t="shared" si="50"/>
        <v>0</v>
      </c>
      <c r="P117" s="34">
        <f t="shared" si="50"/>
        <v>0</v>
      </c>
      <c r="Q117" s="34">
        <f t="shared" si="50"/>
        <v>0</v>
      </c>
      <c r="R117" s="34">
        <f t="shared" si="50"/>
        <v>0</v>
      </c>
      <c r="S117" s="34">
        <f t="shared" si="50"/>
        <v>0</v>
      </c>
      <c r="T117" s="34">
        <f t="shared" si="50"/>
        <v>0</v>
      </c>
      <c r="U117" s="34">
        <f t="shared" si="50"/>
        <v>0</v>
      </c>
      <c r="V117" s="34">
        <f t="shared" si="50"/>
        <v>0</v>
      </c>
      <c r="W117" s="34">
        <f t="shared" si="50"/>
        <v>0</v>
      </c>
      <c r="X117" s="34">
        <f t="shared" si="50"/>
        <v>0</v>
      </c>
      <c r="Y117" s="34">
        <f t="shared" si="50"/>
        <v>0</v>
      </c>
      <c r="Z117" s="34">
        <f t="shared" si="50"/>
        <v>0</v>
      </c>
      <c r="AA117" s="34">
        <f t="shared" si="50"/>
        <v>0</v>
      </c>
      <c r="AB117" s="34">
        <f t="shared" si="50"/>
        <v>0</v>
      </c>
      <c r="AC117" s="34">
        <f t="shared" si="50"/>
        <v>0</v>
      </c>
      <c r="AD117" s="34">
        <f t="shared" si="50"/>
        <v>0</v>
      </c>
      <c r="AE117" s="34">
        <f t="shared" si="50"/>
        <v>0</v>
      </c>
      <c r="AF117" s="34">
        <f t="shared" si="50"/>
        <v>0</v>
      </c>
      <c r="AG117" s="34">
        <f t="shared" si="50"/>
        <v>0</v>
      </c>
      <c r="AH117" s="34">
        <f t="shared" si="50"/>
        <v>0</v>
      </c>
      <c r="AI117" s="34">
        <f t="shared" si="50"/>
        <v>0</v>
      </c>
      <c r="AJ117" s="34">
        <f t="shared" si="50"/>
        <v>0</v>
      </c>
      <c r="AK117" s="34">
        <f t="shared" si="50"/>
        <v>0</v>
      </c>
      <c r="AL117" s="34">
        <f t="shared" si="50"/>
        <v>0</v>
      </c>
      <c r="AM117" s="34">
        <f t="shared" si="50"/>
        <v>0</v>
      </c>
      <c r="AN117" s="34">
        <f t="shared" si="50"/>
        <v>0</v>
      </c>
      <c r="AO117" s="34">
        <f t="shared" si="50"/>
        <v>0</v>
      </c>
      <c r="AP117" s="34">
        <f t="shared" si="50"/>
        <v>0</v>
      </c>
      <c r="AQ117" s="34">
        <f t="shared" si="50"/>
        <v>0</v>
      </c>
      <c r="AR117" s="34">
        <f t="shared" si="50"/>
        <v>0</v>
      </c>
      <c r="AS117" s="34">
        <f t="shared" si="50"/>
        <v>0</v>
      </c>
      <c r="AT117" s="34">
        <f t="shared" si="50"/>
        <v>0</v>
      </c>
      <c r="AU117" s="34">
        <f t="shared" si="50"/>
        <v>0</v>
      </c>
      <c r="AV117" s="34">
        <f t="shared" si="50"/>
        <v>0</v>
      </c>
      <c r="AX117" s="35" t="str">
        <f t="shared" si="39"/>
        <v>OK</v>
      </c>
      <c r="AY117" s="53">
        <v>186</v>
      </c>
      <c r="AZ117" s="36">
        <f t="shared" si="40"/>
        <v>361790913.89942086</v>
      </c>
      <c r="BA117" s="7">
        <f>IF(AY117&lt;&gt;0,VLOOKUP(AY117,'2021 ROO Import'!$A$1:$D$966,4,FALSE),0)</f>
        <v>361790913.89942086</v>
      </c>
    </row>
    <row r="118" spans="1:53" ht="9.75" customHeight="1" x14ac:dyDescent="0.15">
      <c r="A118" s="25">
        <f t="shared" si="30"/>
        <v>118</v>
      </c>
      <c r="B118" s="3" t="s">
        <v>182</v>
      </c>
      <c r="C118" s="3" t="s">
        <v>183</v>
      </c>
      <c r="E118" s="4" t="str">
        <f>E21</f>
        <v xml:space="preserve">   PI-H</v>
      </c>
      <c r="F118" s="3">
        <f>($AZ118)</f>
        <v>452217309.45955259</v>
      </c>
      <c r="G118" s="34">
        <f t="shared" si="50"/>
        <v>206595940.70581937</v>
      </c>
      <c r="H118" s="34">
        <f t="shared" si="50"/>
        <v>0</v>
      </c>
      <c r="I118" s="34">
        <f t="shared" si="50"/>
        <v>0</v>
      </c>
      <c r="J118" s="34">
        <f t="shared" si="50"/>
        <v>245621368.75373322</v>
      </c>
      <c r="K118" s="34">
        <f t="shared" si="50"/>
        <v>0</v>
      </c>
      <c r="L118" s="34">
        <f t="shared" si="50"/>
        <v>0</v>
      </c>
      <c r="M118" s="34">
        <f t="shared" si="50"/>
        <v>0</v>
      </c>
      <c r="N118" s="34">
        <f t="shared" si="50"/>
        <v>0</v>
      </c>
      <c r="O118" s="34">
        <f t="shared" si="50"/>
        <v>0</v>
      </c>
      <c r="P118" s="34">
        <f t="shared" si="50"/>
        <v>0</v>
      </c>
      <c r="Q118" s="34">
        <f t="shared" si="50"/>
        <v>0</v>
      </c>
      <c r="R118" s="34">
        <f t="shared" si="50"/>
        <v>0</v>
      </c>
      <c r="S118" s="34">
        <f t="shared" si="50"/>
        <v>0</v>
      </c>
      <c r="T118" s="34">
        <f t="shared" si="50"/>
        <v>0</v>
      </c>
      <c r="U118" s="34">
        <f t="shared" si="50"/>
        <v>0</v>
      </c>
      <c r="V118" s="34">
        <f t="shared" si="50"/>
        <v>0</v>
      </c>
      <c r="W118" s="34">
        <f t="shared" si="50"/>
        <v>0</v>
      </c>
      <c r="X118" s="34">
        <f t="shared" si="50"/>
        <v>0</v>
      </c>
      <c r="Y118" s="34">
        <f t="shared" si="50"/>
        <v>0</v>
      </c>
      <c r="Z118" s="34">
        <f t="shared" si="50"/>
        <v>0</v>
      </c>
      <c r="AA118" s="34">
        <f t="shared" si="50"/>
        <v>0</v>
      </c>
      <c r="AB118" s="34">
        <f t="shared" si="50"/>
        <v>0</v>
      </c>
      <c r="AC118" s="34">
        <f t="shared" si="50"/>
        <v>0</v>
      </c>
      <c r="AD118" s="34">
        <f t="shared" si="50"/>
        <v>0</v>
      </c>
      <c r="AE118" s="34">
        <f t="shared" si="50"/>
        <v>0</v>
      </c>
      <c r="AF118" s="34">
        <f t="shared" si="50"/>
        <v>0</v>
      </c>
      <c r="AG118" s="34">
        <f t="shared" si="50"/>
        <v>0</v>
      </c>
      <c r="AH118" s="34">
        <f t="shared" si="50"/>
        <v>0</v>
      </c>
      <c r="AI118" s="34">
        <f t="shared" si="50"/>
        <v>0</v>
      </c>
      <c r="AJ118" s="34">
        <f t="shared" si="50"/>
        <v>0</v>
      </c>
      <c r="AK118" s="34">
        <f t="shared" si="50"/>
        <v>0</v>
      </c>
      <c r="AL118" s="34">
        <f t="shared" si="50"/>
        <v>0</v>
      </c>
      <c r="AM118" s="34">
        <f t="shared" si="50"/>
        <v>0</v>
      </c>
      <c r="AN118" s="34">
        <f t="shared" si="50"/>
        <v>0</v>
      </c>
      <c r="AO118" s="34">
        <f t="shared" si="50"/>
        <v>0</v>
      </c>
      <c r="AP118" s="34">
        <f t="shared" si="50"/>
        <v>0</v>
      </c>
      <c r="AQ118" s="34">
        <f t="shared" si="50"/>
        <v>0</v>
      </c>
      <c r="AR118" s="34">
        <f t="shared" si="50"/>
        <v>0</v>
      </c>
      <c r="AS118" s="34">
        <f t="shared" si="50"/>
        <v>0</v>
      </c>
      <c r="AT118" s="34">
        <f t="shared" si="50"/>
        <v>0</v>
      </c>
      <c r="AU118" s="34">
        <f t="shared" si="50"/>
        <v>0</v>
      </c>
      <c r="AV118" s="34">
        <f t="shared" si="50"/>
        <v>0</v>
      </c>
      <c r="AX118" s="35" t="str">
        <f t="shared" si="39"/>
        <v>OK</v>
      </c>
      <c r="AY118" s="53">
        <v>187</v>
      </c>
      <c r="AZ118" s="36">
        <f t="shared" si="40"/>
        <v>452217309.45955259</v>
      </c>
      <c r="BA118" s="7">
        <f>IF(AY118&lt;&gt;0,VLOOKUP(AY118,'2021 ROO Import'!$A$1:$D$966,4,FALSE),0)</f>
        <v>452217309.45955259</v>
      </c>
    </row>
    <row r="119" spans="1:53" ht="9.75" customHeight="1" x14ac:dyDescent="0.15">
      <c r="A119" s="25">
        <f t="shared" si="30"/>
        <v>119</v>
      </c>
      <c r="B119" s="3" t="s">
        <v>185</v>
      </c>
      <c r="C119" s="3" t="s">
        <v>1265</v>
      </c>
      <c r="E119" s="4" t="str">
        <f>E22</f>
        <v xml:space="preserve">   PI-S</v>
      </c>
      <c r="F119" s="3">
        <f t="shared" ref="F119:F120" si="51">($AZ119)</f>
        <v>78940120.253089413</v>
      </c>
      <c r="G119" s="34">
        <f t="shared" si="50"/>
        <v>36063874.738912888</v>
      </c>
      <c r="H119" s="34">
        <f t="shared" si="50"/>
        <v>0</v>
      </c>
      <c r="I119" s="34">
        <f t="shared" si="50"/>
        <v>0</v>
      </c>
      <c r="J119" s="34">
        <f t="shared" si="50"/>
        <v>42876245.514176525</v>
      </c>
      <c r="K119" s="34">
        <f t="shared" si="50"/>
        <v>0</v>
      </c>
      <c r="L119" s="34">
        <f t="shared" si="50"/>
        <v>0</v>
      </c>
      <c r="M119" s="34">
        <f t="shared" si="50"/>
        <v>0</v>
      </c>
      <c r="N119" s="34">
        <f t="shared" si="50"/>
        <v>0</v>
      </c>
      <c r="O119" s="34">
        <f t="shared" si="50"/>
        <v>0</v>
      </c>
      <c r="P119" s="34">
        <f t="shared" si="50"/>
        <v>0</v>
      </c>
      <c r="Q119" s="34">
        <f t="shared" si="50"/>
        <v>0</v>
      </c>
      <c r="R119" s="34">
        <f t="shared" si="50"/>
        <v>0</v>
      </c>
      <c r="S119" s="34">
        <f t="shared" si="50"/>
        <v>0</v>
      </c>
      <c r="T119" s="34">
        <f t="shared" si="50"/>
        <v>0</v>
      </c>
      <c r="U119" s="34">
        <f t="shared" si="50"/>
        <v>0</v>
      </c>
      <c r="V119" s="34">
        <f t="shared" si="50"/>
        <v>0</v>
      </c>
      <c r="W119" s="34">
        <f t="shared" si="50"/>
        <v>0</v>
      </c>
      <c r="X119" s="34">
        <f t="shared" si="50"/>
        <v>0</v>
      </c>
      <c r="Y119" s="34">
        <f t="shared" si="50"/>
        <v>0</v>
      </c>
      <c r="Z119" s="34">
        <f t="shared" si="50"/>
        <v>0</v>
      </c>
      <c r="AA119" s="34">
        <f t="shared" si="50"/>
        <v>0</v>
      </c>
      <c r="AB119" s="34">
        <f t="shared" si="50"/>
        <v>0</v>
      </c>
      <c r="AC119" s="34">
        <f t="shared" si="50"/>
        <v>0</v>
      </c>
      <c r="AD119" s="34">
        <f t="shared" si="50"/>
        <v>0</v>
      </c>
      <c r="AE119" s="34">
        <f t="shared" si="50"/>
        <v>0</v>
      </c>
      <c r="AF119" s="34">
        <f t="shared" si="50"/>
        <v>0</v>
      </c>
      <c r="AG119" s="34">
        <f t="shared" si="50"/>
        <v>0</v>
      </c>
      <c r="AH119" s="34">
        <f t="shared" si="50"/>
        <v>0</v>
      </c>
      <c r="AI119" s="34">
        <f t="shared" si="50"/>
        <v>0</v>
      </c>
      <c r="AJ119" s="34">
        <f t="shared" si="50"/>
        <v>0</v>
      </c>
      <c r="AK119" s="34">
        <f t="shared" si="50"/>
        <v>0</v>
      </c>
      <c r="AL119" s="34">
        <f t="shared" si="50"/>
        <v>0</v>
      </c>
      <c r="AM119" s="34">
        <f t="shared" si="50"/>
        <v>0</v>
      </c>
      <c r="AN119" s="34">
        <f t="shared" si="50"/>
        <v>0</v>
      </c>
      <c r="AO119" s="34">
        <f t="shared" si="50"/>
        <v>0</v>
      </c>
      <c r="AP119" s="34">
        <f t="shared" si="50"/>
        <v>0</v>
      </c>
      <c r="AQ119" s="34">
        <f t="shared" si="50"/>
        <v>0</v>
      </c>
      <c r="AR119" s="34">
        <f t="shared" si="50"/>
        <v>0</v>
      </c>
      <c r="AS119" s="34">
        <f t="shared" si="50"/>
        <v>0</v>
      </c>
      <c r="AT119" s="34">
        <f t="shared" si="50"/>
        <v>0</v>
      </c>
      <c r="AU119" s="34">
        <f t="shared" si="50"/>
        <v>0</v>
      </c>
      <c r="AV119" s="34">
        <f t="shared" si="50"/>
        <v>0</v>
      </c>
      <c r="AX119" s="83" t="str">
        <f t="shared" ref="AX119:AX121" si="52">IF(E119&lt;&gt;0,IF(ROUND(SUM(G119:AV119),5)=ROUND(F119,5),"OK","ERROR!"),"")</f>
        <v>OK</v>
      </c>
      <c r="AY119" s="53">
        <v>188</v>
      </c>
      <c r="AZ119" s="36">
        <f t="shared" si="40"/>
        <v>78940120.253089413</v>
      </c>
      <c r="BA119" s="7">
        <f>IF(AY119&lt;&gt;0,VLOOKUP(AY119,'2021 ROO Import'!$A$1:$D$966,4,FALSE),0)</f>
        <v>78940120.253089413</v>
      </c>
    </row>
    <row r="120" spans="1:53" ht="9.75" customHeight="1" x14ac:dyDescent="0.15">
      <c r="A120" s="25">
        <f t="shared" si="30"/>
        <v>120</v>
      </c>
      <c r="B120" s="3" t="s">
        <v>185</v>
      </c>
      <c r="C120" s="3" t="s">
        <v>1270</v>
      </c>
      <c r="E120" s="4" t="str">
        <f>E23</f>
        <v xml:space="preserve">   PI-O</v>
      </c>
      <c r="F120" s="3">
        <f t="shared" si="51"/>
        <v>58593914.912004597</v>
      </c>
      <c r="G120" s="34">
        <f t="shared" si="50"/>
        <v>0</v>
      </c>
      <c r="H120" s="34">
        <f t="shared" si="50"/>
        <v>58593914.912004597</v>
      </c>
      <c r="I120" s="34">
        <f t="shared" si="50"/>
        <v>0</v>
      </c>
      <c r="J120" s="34">
        <f t="shared" si="50"/>
        <v>0</v>
      </c>
      <c r="K120" s="34">
        <f t="shared" si="50"/>
        <v>0</v>
      </c>
      <c r="L120" s="34">
        <f t="shared" si="50"/>
        <v>0</v>
      </c>
      <c r="M120" s="34">
        <f t="shared" si="50"/>
        <v>0</v>
      </c>
      <c r="N120" s="34">
        <f t="shared" si="50"/>
        <v>0</v>
      </c>
      <c r="O120" s="34">
        <f t="shared" si="50"/>
        <v>0</v>
      </c>
      <c r="P120" s="34">
        <f t="shared" si="50"/>
        <v>0</v>
      </c>
      <c r="Q120" s="34">
        <f t="shared" si="50"/>
        <v>0</v>
      </c>
      <c r="R120" s="34">
        <f t="shared" si="50"/>
        <v>0</v>
      </c>
      <c r="S120" s="34">
        <f t="shared" si="50"/>
        <v>0</v>
      </c>
      <c r="T120" s="34">
        <f t="shared" si="50"/>
        <v>0</v>
      </c>
      <c r="U120" s="34">
        <f t="shared" si="50"/>
        <v>0</v>
      </c>
      <c r="V120" s="34">
        <f t="shared" si="50"/>
        <v>0</v>
      </c>
      <c r="W120" s="34">
        <f t="shared" si="50"/>
        <v>0</v>
      </c>
      <c r="X120" s="34">
        <f t="shared" si="50"/>
        <v>0</v>
      </c>
      <c r="Y120" s="34">
        <f t="shared" si="50"/>
        <v>0</v>
      </c>
      <c r="Z120" s="34">
        <f t="shared" si="50"/>
        <v>0</v>
      </c>
      <c r="AA120" s="34">
        <f t="shared" si="50"/>
        <v>0</v>
      </c>
      <c r="AB120" s="34">
        <f t="shared" si="50"/>
        <v>0</v>
      </c>
      <c r="AC120" s="34">
        <f t="shared" si="50"/>
        <v>0</v>
      </c>
      <c r="AD120" s="34">
        <f t="shared" si="50"/>
        <v>0</v>
      </c>
      <c r="AE120" s="34">
        <f t="shared" si="50"/>
        <v>0</v>
      </c>
      <c r="AF120" s="34">
        <f t="shared" si="50"/>
        <v>0</v>
      </c>
      <c r="AG120" s="34">
        <f t="shared" si="50"/>
        <v>0</v>
      </c>
      <c r="AH120" s="34">
        <f t="shared" si="50"/>
        <v>0</v>
      </c>
      <c r="AI120" s="34">
        <f t="shared" si="50"/>
        <v>0</v>
      </c>
      <c r="AJ120" s="34">
        <f t="shared" si="50"/>
        <v>0</v>
      </c>
      <c r="AK120" s="34">
        <f t="shared" si="50"/>
        <v>0</v>
      </c>
      <c r="AL120" s="34">
        <f t="shared" si="50"/>
        <v>0</v>
      </c>
      <c r="AM120" s="34">
        <f t="shared" si="50"/>
        <v>0</v>
      </c>
      <c r="AN120" s="34">
        <f t="shared" si="50"/>
        <v>0</v>
      </c>
      <c r="AO120" s="34">
        <f t="shared" si="50"/>
        <v>0</v>
      </c>
      <c r="AP120" s="34">
        <f t="shared" si="50"/>
        <v>0</v>
      </c>
      <c r="AQ120" s="34">
        <f t="shared" si="50"/>
        <v>0</v>
      </c>
      <c r="AR120" s="34">
        <f t="shared" si="50"/>
        <v>0</v>
      </c>
      <c r="AS120" s="34">
        <f t="shared" si="50"/>
        <v>0</v>
      </c>
      <c r="AT120" s="34">
        <f t="shared" si="50"/>
        <v>0</v>
      </c>
      <c r="AU120" s="34">
        <f t="shared" si="50"/>
        <v>0</v>
      </c>
      <c r="AV120" s="34">
        <f t="shared" si="50"/>
        <v>0</v>
      </c>
      <c r="AX120" s="83" t="str">
        <f t="shared" si="52"/>
        <v>OK</v>
      </c>
      <c r="AY120" s="53" t="s">
        <v>1283</v>
      </c>
      <c r="AZ120" s="36">
        <f t="shared" si="40"/>
        <v>58593914.912004597</v>
      </c>
      <c r="BA120" s="7">
        <f>IF(AY120&lt;&gt;0,VLOOKUP(AY120,'2021 ROO Import'!$A$1:$D$966,4,FALSE),0)</f>
        <v>58593914.912004597</v>
      </c>
    </row>
    <row r="121" spans="1:53" ht="9.75" customHeight="1" x14ac:dyDescent="0.15">
      <c r="A121" s="25">
        <f t="shared" si="30"/>
        <v>121</v>
      </c>
      <c r="B121" s="3" t="s">
        <v>46</v>
      </c>
      <c r="C121" s="3" t="s">
        <v>188</v>
      </c>
      <c r="F121" s="3">
        <f>SUM(F117:F120)</f>
        <v>951542258.52406752</v>
      </c>
      <c r="AX121" s="83" t="str">
        <f t="shared" si="52"/>
        <v/>
      </c>
      <c r="AY121" s="53">
        <v>189</v>
      </c>
      <c r="AZ121" s="36">
        <f t="shared" si="40"/>
        <v>951542258.52406752</v>
      </c>
      <c r="BA121" s="7">
        <f>IF(AY121&lt;&gt;0,VLOOKUP(AY121,'2021 ROO Import'!$A$1:$D$966,4,FALSE),0)</f>
        <v>951542258.52406752</v>
      </c>
    </row>
    <row r="122" spans="1:53" ht="9.75" customHeight="1" x14ac:dyDescent="0.15">
      <c r="A122" s="25">
        <f t="shared" si="30"/>
        <v>122</v>
      </c>
      <c r="B122" s="3" t="s">
        <v>46</v>
      </c>
      <c r="C122" s="3" t="s">
        <v>46</v>
      </c>
      <c r="AX122" s="35" t="str">
        <f t="shared" si="39"/>
        <v/>
      </c>
      <c r="AZ122" s="36">
        <f t="shared" si="40"/>
        <v>0</v>
      </c>
      <c r="BA122" s="7">
        <f>IF(AY122&lt;&gt;0,VLOOKUP(AY122,'2021 ROO Import'!$A$1:$D$966,4,FALSE),0)</f>
        <v>0</v>
      </c>
    </row>
    <row r="123" spans="1:53" ht="9.75" customHeight="1" x14ac:dyDescent="0.15">
      <c r="A123" s="25">
        <f t="shared" si="30"/>
        <v>123</v>
      </c>
      <c r="B123" s="3" t="s">
        <v>191</v>
      </c>
      <c r="AX123" s="35" t="str">
        <f t="shared" si="39"/>
        <v/>
      </c>
      <c r="AZ123" s="36">
        <f t="shared" si="40"/>
        <v>0</v>
      </c>
      <c r="BA123" s="7">
        <f>IF(AY123&lt;&gt;0,VLOOKUP(AY123,'2021 ROO Import'!$A$1:$D$966,4,FALSE),0)</f>
        <v>0</v>
      </c>
    </row>
    <row r="124" spans="1:53" ht="9.75" customHeight="1" x14ac:dyDescent="0.15">
      <c r="A124" s="25">
        <f t="shared" si="30"/>
        <v>124</v>
      </c>
      <c r="B124" s="3" t="s">
        <v>193</v>
      </c>
      <c r="C124" s="3" t="s">
        <v>194</v>
      </c>
      <c r="E124" s="44" t="s">
        <v>991</v>
      </c>
      <c r="F124" s="3">
        <f t="shared" ref="F124:F130" si="53">($AZ124)</f>
        <v>9056030.5377801787</v>
      </c>
      <c r="G124" s="34">
        <f>INDEX(Func_Alloc,MATCH($E124,FA_Desc,0),MATCH(G$6,$G$6:$AV$6,0))*$F124</f>
        <v>0</v>
      </c>
      <c r="M124" s="3">
        <f>IF($F124&lt;&gt;0,(($F124)*(SUM(M$29:M$30)/SUM($F$31))),0)</f>
        <v>0</v>
      </c>
      <c r="N124" s="3">
        <f>IF($F124&lt;&gt;0,(($F124)*(SUM(N$29:N$30)/SUM($F$31))),0)</f>
        <v>9056030.5377801787</v>
      </c>
      <c r="O124" s="3">
        <f>IF($F124&lt;&gt;0,(($F124)*(SUM(O$29:O$30)/SUM($F$31))),0)</f>
        <v>0</v>
      </c>
      <c r="P124" s="3">
        <f>IF($F124&lt;&gt;0,(($F124)*(SUM(P$29:P$30)/SUM($F$31))),0)</f>
        <v>0</v>
      </c>
      <c r="AX124" s="35" t="str">
        <f t="shared" si="39"/>
        <v>OK</v>
      </c>
      <c r="AY124" s="53">
        <v>192</v>
      </c>
      <c r="AZ124" s="36">
        <f t="shared" si="40"/>
        <v>9056030.5377801787</v>
      </c>
      <c r="BA124" s="7">
        <f>IF(AY124&lt;&gt;0,VLOOKUP(AY124,'2021 ROO Import'!$A$1:$D$966,4,FALSE),0)</f>
        <v>9056030.5377801787</v>
      </c>
    </row>
    <row r="125" spans="1:53" ht="9.75" customHeight="1" x14ac:dyDescent="0.15">
      <c r="A125" s="25">
        <f t="shared" si="30"/>
        <v>125</v>
      </c>
      <c r="B125" s="3" t="s">
        <v>203</v>
      </c>
      <c r="C125" s="3" t="s">
        <v>204</v>
      </c>
      <c r="E125" s="44" t="s">
        <v>992</v>
      </c>
      <c r="F125" s="3">
        <f t="shared" si="53"/>
        <v>30337985.135527052</v>
      </c>
      <c r="M125" s="3">
        <f>IF($F125&lt;&gt;0,(($F125)*(SUM(M$34:M$36)/SUM($F$37))),0)</f>
        <v>0</v>
      </c>
      <c r="N125" s="3">
        <f>IF($F125&lt;&gt;0,(($F125)*(SUM(N$34:N$36)/SUM($F$37))),0)</f>
        <v>30337985.135527052</v>
      </c>
      <c r="O125" s="3">
        <f>IF($F125&lt;&gt;0,(($F125)*(SUM(O$34:O$36)/SUM($F$37))),0)</f>
        <v>0</v>
      </c>
      <c r="P125" s="3">
        <f>IF($F125&lt;&gt;0,(($F125)*(SUM(P$34:P$36)/SUM($F$37))),0)</f>
        <v>0</v>
      </c>
      <c r="AX125" s="35" t="str">
        <f t="shared" si="39"/>
        <v>OK</v>
      </c>
      <c r="AY125" s="53">
        <v>193</v>
      </c>
      <c r="AZ125" s="36">
        <f t="shared" si="40"/>
        <v>30337985.135527052</v>
      </c>
      <c r="BA125" s="7">
        <f>IF(AY125&lt;&gt;0,VLOOKUP(AY125,'2021 ROO Import'!$A$1:$D$966,4,FALSE),0)</f>
        <v>30337985.135527052</v>
      </c>
    </row>
    <row r="126" spans="1:53" ht="9.75" customHeight="1" x14ac:dyDescent="0.15">
      <c r="A126" s="25">
        <f t="shared" si="30"/>
        <v>126</v>
      </c>
      <c r="B126" s="3" t="s">
        <v>210</v>
      </c>
      <c r="C126" s="3" t="s">
        <v>211</v>
      </c>
      <c r="E126" s="44" t="s">
        <v>995</v>
      </c>
      <c r="F126" s="3">
        <f t="shared" si="53"/>
        <v>112087244.14718939</v>
      </c>
      <c r="M126" s="3">
        <f>IF($F126&lt;&gt;0,(($F126)*(SUM(M$40:M$41)/SUM($F$42))),0)</f>
        <v>0</v>
      </c>
      <c r="N126" s="3">
        <f>IF($F126&lt;&gt;0,(($F126)*(SUM(N$40:N$41)/SUM($F$42))),0)</f>
        <v>112068165.29501984</v>
      </c>
      <c r="O126" s="3">
        <f>IF($F126&lt;&gt;0,(($F126)*(SUM(O$40:O$41)/SUM($F$42))),0)</f>
        <v>0</v>
      </c>
      <c r="P126" s="3">
        <f>IF($F126&lt;&gt;0,(($F126)*(SUM(P$40:P$41)/SUM($F$42))),0)</f>
        <v>19078.852169540485</v>
      </c>
      <c r="AX126" s="35" t="str">
        <f t="shared" si="39"/>
        <v>OK</v>
      </c>
      <c r="AY126" s="53">
        <v>194</v>
      </c>
      <c r="AZ126" s="36">
        <f t="shared" si="40"/>
        <v>112087244.14718939</v>
      </c>
      <c r="BA126" s="7">
        <f>IF(AY126&lt;&gt;0,VLOOKUP(AY126,'2021 ROO Import'!$A$1:$D$966,4,FALSE),0)</f>
        <v>112087244.14718939</v>
      </c>
    </row>
    <row r="127" spans="1:53" ht="9.75" customHeight="1" x14ac:dyDescent="0.15">
      <c r="A127" s="25">
        <f t="shared" si="30"/>
        <v>127</v>
      </c>
      <c r="B127" s="3" t="s">
        <v>217</v>
      </c>
      <c r="C127" s="3" t="s">
        <v>218</v>
      </c>
      <c r="E127" s="44" t="s">
        <v>996</v>
      </c>
      <c r="F127" s="3">
        <f t="shared" si="53"/>
        <v>72335915.00414148</v>
      </c>
      <c r="M127" s="3">
        <f>IF($F127&lt;&gt;0,(($F127)*(SUM(M$46:M$47)/SUM($F$48))),0)</f>
        <v>0</v>
      </c>
      <c r="N127" s="3">
        <f>IF($F127&lt;&gt;0,(($F127)*(SUM(N$46:N$47)/SUM($F$48))),0)</f>
        <v>72335915.00414148</v>
      </c>
      <c r="O127" s="3">
        <f>IF($F127&lt;&gt;0,(($F127)*(SUM(O$46:O$47)/SUM($F$48))),0)</f>
        <v>0</v>
      </c>
      <c r="P127" s="3">
        <f>IF($F127&lt;&gt;0,(($F127)*(SUM(P$46:P$47)/SUM($F$48))),0)</f>
        <v>0</v>
      </c>
      <c r="AX127" s="35" t="str">
        <f t="shared" si="39"/>
        <v>OK</v>
      </c>
      <c r="AY127" s="53">
        <v>195</v>
      </c>
      <c r="AZ127" s="36">
        <f t="shared" si="40"/>
        <v>72335915.00414148</v>
      </c>
      <c r="BA127" s="7">
        <f>IF(AY127&lt;&gt;0,VLOOKUP(AY127,'2021 ROO Import'!$A$1:$D$966,4,FALSE),0)</f>
        <v>72335915.00414148</v>
      </c>
    </row>
    <row r="128" spans="1:53" ht="9.75" customHeight="1" x14ac:dyDescent="0.15">
      <c r="A128" s="25">
        <f t="shared" si="30"/>
        <v>128</v>
      </c>
      <c r="B128" s="3" t="s">
        <v>223</v>
      </c>
      <c r="C128" s="3" t="s">
        <v>224</v>
      </c>
      <c r="E128" s="44" t="s">
        <v>997</v>
      </c>
      <c r="F128" s="3">
        <f t="shared" si="53"/>
        <v>70509773.09184961</v>
      </c>
      <c r="M128" s="3">
        <f>IF($F128&lt;&gt;0,(($F128)*(SUM(M$51:M$52)/SUM($F$53))),0)</f>
        <v>0</v>
      </c>
      <c r="N128" s="3">
        <f>IF($F128&lt;&gt;0,(($F128)*(SUM(N$51:N$52)/SUM($F$53))),0)</f>
        <v>70509773.09184961</v>
      </c>
      <c r="O128" s="3">
        <f>IF($F128&lt;&gt;0,(($F128)*(SUM(O$51:O$52)/SUM($F$53))),0)</f>
        <v>0</v>
      </c>
      <c r="P128" s="3">
        <f>IF($F128&lt;&gt;0,(($F128)*(SUM(P$51:P$52)/SUM($F$53))),0)</f>
        <v>0</v>
      </c>
      <c r="AX128" s="35" t="str">
        <f t="shared" si="39"/>
        <v>OK</v>
      </c>
      <c r="AY128" s="53">
        <v>196</v>
      </c>
      <c r="AZ128" s="36">
        <f t="shared" si="40"/>
        <v>70509773.09184961</v>
      </c>
      <c r="BA128" s="7">
        <f>IF(AY128&lt;&gt;0,VLOOKUP(AY128,'2021 ROO Import'!$A$1:$D$966,4,FALSE),0)</f>
        <v>70509773.09184961</v>
      </c>
    </row>
    <row r="129" spans="1:53" ht="9.75" customHeight="1" x14ac:dyDescent="0.15">
      <c r="A129" s="25">
        <f t="shared" si="30"/>
        <v>129</v>
      </c>
      <c r="B129" s="3" t="s">
        <v>227</v>
      </c>
      <c r="C129" s="3" t="s">
        <v>228</v>
      </c>
      <c r="E129" s="44" t="s">
        <v>998</v>
      </c>
      <c r="F129" s="3">
        <f t="shared" si="53"/>
        <v>82122856.790340319</v>
      </c>
      <c r="M129" s="3">
        <f>IF($F129&lt;&gt;0,(($F129)*(SUM(M$56:M$57)/SUM($F$58))),0)</f>
        <v>0</v>
      </c>
      <c r="N129" s="3">
        <f>IF($F129&lt;&gt;0,(($F129)*(SUM(N$56:N$57)/SUM($F$58))),0)</f>
        <v>82122447.630744591</v>
      </c>
      <c r="O129" s="3">
        <f>IF($F129&lt;&gt;0,(($F129)*(SUM(O$56:O$57)/SUM($F$58))),0)</f>
        <v>0</v>
      </c>
      <c r="P129" s="3">
        <f>IF($F129&lt;&gt;0,(($F129)*(SUM(P$56:P$57)/SUM($F$58))),0)</f>
        <v>409.15959572870889</v>
      </c>
      <c r="AX129" s="35" t="str">
        <f t="shared" si="39"/>
        <v>OK</v>
      </c>
      <c r="AY129" s="53">
        <v>197</v>
      </c>
      <c r="AZ129" s="36">
        <f t="shared" si="40"/>
        <v>82122856.790340319</v>
      </c>
      <c r="BA129" s="7">
        <f>IF(AY129&lt;&gt;0,VLOOKUP(AY129,'2021 ROO Import'!$A$1:$D$966,4,FALSE),0)</f>
        <v>82122856.790340319</v>
      </c>
    </row>
    <row r="130" spans="1:53" ht="9.75" customHeight="1" x14ac:dyDescent="0.15">
      <c r="A130" s="25">
        <f t="shared" si="30"/>
        <v>130</v>
      </c>
      <c r="B130" s="3" t="s">
        <v>230</v>
      </c>
      <c r="C130" s="3" t="s">
        <v>231</v>
      </c>
      <c r="E130" s="44" t="s">
        <v>999</v>
      </c>
      <c r="F130" s="3">
        <f t="shared" si="53"/>
        <v>279965.04036572186</v>
      </c>
      <c r="M130" s="3">
        <f>IF($F130&lt;&gt;0,(($F130)*(SUM(M$62:M$63)/SUM($F$64))),0)</f>
        <v>0</v>
      </c>
      <c r="N130" s="3">
        <f>IF($F130&lt;&gt;0,(($F130)*(SUM(N$62:N$63)/SUM($F$64))),0)</f>
        <v>279965.04036572186</v>
      </c>
      <c r="O130" s="3">
        <f>IF($F130&lt;&gt;0,(($F130)*(SUM(O$62:O$63)/SUM($F$64))),0)</f>
        <v>0</v>
      </c>
      <c r="P130" s="3">
        <f>IF($F130&lt;&gt;0,(($F130)*(SUM(P$62:P$63)/SUM($F$64))),0)</f>
        <v>0</v>
      </c>
      <c r="AX130" s="35" t="str">
        <f t="shared" si="39"/>
        <v>OK</v>
      </c>
      <c r="AY130" s="53">
        <v>198</v>
      </c>
      <c r="AZ130" s="36">
        <f t="shared" si="40"/>
        <v>279965.04036572186</v>
      </c>
      <c r="BA130" s="7">
        <f>IF(AY130&lt;&gt;0,VLOOKUP(AY130,'2021 ROO Import'!$A$1:$D$966,4,FALSE),0)</f>
        <v>279965.04036572186</v>
      </c>
    </row>
    <row r="131" spans="1:53" ht="9.75" customHeight="1" x14ac:dyDescent="0.15">
      <c r="A131" s="25">
        <f t="shared" si="30"/>
        <v>131</v>
      </c>
      <c r="B131" s="3" t="s">
        <v>46</v>
      </c>
      <c r="C131" s="3" t="s">
        <v>233</v>
      </c>
      <c r="F131" s="3">
        <f>SUM(F124:F130)</f>
        <v>376729769.74719369</v>
      </c>
      <c r="AX131" s="35" t="str">
        <f t="shared" si="39"/>
        <v/>
      </c>
      <c r="AY131" s="53">
        <v>199</v>
      </c>
      <c r="AZ131" s="36">
        <f t="shared" si="40"/>
        <v>376729769.74719369</v>
      </c>
      <c r="BA131" s="7">
        <f>IF(AY131&lt;&gt;0,VLOOKUP(AY131,'2021 ROO Import'!$A$1:$D$966,4,FALSE),0)</f>
        <v>376729769.74719369</v>
      </c>
    </row>
    <row r="132" spans="1:53" ht="9.75" customHeight="1" x14ac:dyDescent="0.15">
      <c r="A132" s="25">
        <f t="shared" ref="A132:A195" si="54">A131+1</f>
        <v>132</v>
      </c>
      <c r="B132" s="3" t="s">
        <v>46</v>
      </c>
      <c r="C132" s="3" t="s">
        <v>46</v>
      </c>
      <c r="AX132" s="35" t="str">
        <f t="shared" si="39"/>
        <v/>
      </c>
      <c r="AZ132" s="36">
        <f t="shared" si="40"/>
        <v>0</v>
      </c>
      <c r="BA132" s="7">
        <f>IF(AY132&lt;&gt;0,VLOOKUP(AY132,'2021 ROO Import'!$A$1:$D$966,4,FALSE),0)</f>
        <v>0</v>
      </c>
    </row>
    <row r="133" spans="1:53" ht="9.75" customHeight="1" x14ac:dyDescent="0.15">
      <c r="A133" s="25">
        <f t="shared" si="54"/>
        <v>133</v>
      </c>
      <c r="B133" s="3" t="s">
        <v>234</v>
      </c>
      <c r="AX133" s="35" t="str">
        <f t="shared" si="39"/>
        <v/>
      </c>
      <c r="AZ133" s="36">
        <f t="shared" si="40"/>
        <v>0</v>
      </c>
      <c r="BA133" s="7">
        <f>IF(AY133&lt;&gt;0,VLOOKUP(AY133,'2021 ROO Import'!$A$1:$D$966,4,FALSE),0)</f>
        <v>0</v>
      </c>
    </row>
    <row r="134" spans="1:53" ht="9.75" customHeight="1" x14ac:dyDescent="0.15">
      <c r="A134" s="25">
        <f t="shared" si="54"/>
        <v>134</v>
      </c>
      <c r="B134" s="3" t="s">
        <v>235</v>
      </c>
      <c r="C134" s="3" t="s">
        <v>194</v>
      </c>
      <c r="E134" s="44" t="s">
        <v>673</v>
      </c>
      <c r="F134" s="3">
        <f t="shared" ref="F134:F145" si="55">($AZ134)</f>
        <v>176112.41089766013</v>
      </c>
      <c r="G134" s="34">
        <f t="shared" ref="G134:AV140" si="56">INDEX(Func_Alloc,MATCH($E134,FA_Desc,0),MATCH(G$6,$G$6:$AV$6,0))*$F134</f>
        <v>0</v>
      </c>
      <c r="H134" s="34">
        <f t="shared" si="56"/>
        <v>0</v>
      </c>
      <c r="I134" s="34">
        <f t="shared" si="56"/>
        <v>0</v>
      </c>
      <c r="J134" s="34">
        <f t="shared" si="56"/>
        <v>0</v>
      </c>
      <c r="K134" s="34">
        <f t="shared" si="56"/>
        <v>0</v>
      </c>
      <c r="L134" s="34">
        <f t="shared" si="56"/>
        <v>0</v>
      </c>
      <c r="M134" s="34">
        <f t="shared" si="56"/>
        <v>0</v>
      </c>
      <c r="N134" s="34">
        <f t="shared" si="56"/>
        <v>0</v>
      </c>
      <c r="O134" s="34">
        <f t="shared" si="56"/>
        <v>0</v>
      </c>
      <c r="P134" s="34">
        <f t="shared" si="56"/>
        <v>0</v>
      </c>
      <c r="Q134" s="34">
        <f t="shared" si="56"/>
        <v>176111.22288671782</v>
      </c>
      <c r="R134" s="34">
        <f t="shared" si="56"/>
        <v>1.1880109422943568</v>
      </c>
      <c r="S134" s="34">
        <f t="shared" si="56"/>
        <v>0</v>
      </c>
      <c r="T134" s="34">
        <f t="shared" si="56"/>
        <v>0</v>
      </c>
      <c r="U134" s="34">
        <f t="shared" si="56"/>
        <v>0</v>
      </c>
      <c r="V134" s="34">
        <f t="shared" si="56"/>
        <v>0</v>
      </c>
      <c r="W134" s="34">
        <f t="shared" si="56"/>
        <v>0</v>
      </c>
      <c r="X134" s="34">
        <f t="shared" si="56"/>
        <v>0</v>
      </c>
      <c r="Y134" s="34">
        <f t="shared" si="56"/>
        <v>0</v>
      </c>
      <c r="Z134" s="34">
        <f t="shared" si="56"/>
        <v>0</v>
      </c>
      <c r="AA134" s="34">
        <f t="shared" si="56"/>
        <v>0</v>
      </c>
      <c r="AB134" s="34">
        <f t="shared" si="56"/>
        <v>0</v>
      </c>
      <c r="AC134" s="34">
        <f t="shared" si="56"/>
        <v>0</v>
      </c>
      <c r="AD134" s="34">
        <f t="shared" si="56"/>
        <v>0</v>
      </c>
      <c r="AE134" s="34">
        <f t="shared" si="56"/>
        <v>0</v>
      </c>
      <c r="AF134" s="34">
        <f t="shared" si="56"/>
        <v>0</v>
      </c>
      <c r="AG134" s="34">
        <f t="shared" si="56"/>
        <v>0</v>
      </c>
      <c r="AH134" s="34">
        <f t="shared" si="56"/>
        <v>0</v>
      </c>
      <c r="AI134" s="34">
        <f t="shared" si="56"/>
        <v>0</v>
      </c>
      <c r="AJ134" s="34">
        <f t="shared" si="56"/>
        <v>0</v>
      </c>
      <c r="AK134" s="34">
        <f t="shared" si="56"/>
        <v>0</v>
      </c>
      <c r="AL134" s="34">
        <f t="shared" si="56"/>
        <v>0</v>
      </c>
      <c r="AM134" s="34">
        <f t="shared" si="56"/>
        <v>0</v>
      </c>
      <c r="AN134" s="34">
        <f t="shared" si="56"/>
        <v>0</v>
      </c>
      <c r="AO134" s="34">
        <f t="shared" si="56"/>
        <v>0</v>
      </c>
      <c r="AP134" s="34">
        <f t="shared" si="56"/>
        <v>0</v>
      </c>
      <c r="AQ134" s="34">
        <f t="shared" si="56"/>
        <v>0</v>
      </c>
      <c r="AR134" s="34">
        <f t="shared" si="56"/>
        <v>0</v>
      </c>
      <c r="AS134" s="34">
        <f t="shared" si="56"/>
        <v>0</v>
      </c>
      <c r="AT134" s="34">
        <f t="shared" si="56"/>
        <v>0</v>
      </c>
      <c r="AU134" s="34">
        <f t="shared" si="56"/>
        <v>0</v>
      </c>
      <c r="AV134" s="34">
        <f t="shared" si="56"/>
        <v>0</v>
      </c>
      <c r="AX134" s="35" t="str">
        <f t="shared" si="39"/>
        <v>OK</v>
      </c>
      <c r="AY134" s="53">
        <v>202</v>
      </c>
      <c r="AZ134" s="36">
        <f t="shared" si="40"/>
        <v>176112.41089766013</v>
      </c>
      <c r="BA134" s="7">
        <f>IF(AY134&lt;&gt;0,VLOOKUP(AY134,'2021 ROO Import'!$A$1:$D$966,4,FALSE),0)</f>
        <v>176112.41089766013</v>
      </c>
    </row>
    <row r="135" spans="1:53" ht="9.75" customHeight="1" x14ac:dyDescent="0.15">
      <c r="A135" s="25">
        <f t="shared" si="54"/>
        <v>135</v>
      </c>
      <c r="B135" s="3" t="s">
        <v>238</v>
      </c>
      <c r="C135" s="3" t="s">
        <v>204</v>
      </c>
      <c r="E135" s="44" t="s">
        <v>674</v>
      </c>
      <c r="F135" s="3">
        <f t="shared" si="55"/>
        <v>14217420.153508583</v>
      </c>
      <c r="G135" s="34">
        <f t="shared" si="56"/>
        <v>0</v>
      </c>
      <c r="H135" s="34">
        <f t="shared" si="56"/>
        <v>0</v>
      </c>
      <c r="I135" s="34">
        <f t="shared" si="56"/>
        <v>0</v>
      </c>
      <c r="J135" s="34">
        <f t="shared" si="56"/>
        <v>0</v>
      </c>
      <c r="K135" s="34">
        <f t="shared" si="56"/>
        <v>0</v>
      </c>
      <c r="L135" s="34">
        <f t="shared" si="56"/>
        <v>0</v>
      </c>
      <c r="M135" s="34">
        <f t="shared" si="56"/>
        <v>0</v>
      </c>
      <c r="N135" s="34">
        <f t="shared" si="56"/>
        <v>0</v>
      </c>
      <c r="O135" s="34">
        <f t="shared" si="56"/>
        <v>0</v>
      </c>
      <c r="P135" s="34">
        <f t="shared" si="56"/>
        <v>0</v>
      </c>
      <c r="Q135" s="34">
        <f t="shared" si="56"/>
        <v>14063893.438785158</v>
      </c>
      <c r="R135" s="34">
        <f t="shared" si="56"/>
        <v>153526.71472342499</v>
      </c>
      <c r="S135" s="34">
        <f t="shared" si="56"/>
        <v>0</v>
      </c>
      <c r="T135" s="34">
        <f t="shared" si="56"/>
        <v>0</v>
      </c>
      <c r="U135" s="34">
        <f t="shared" si="56"/>
        <v>0</v>
      </c>
      <c r="V135" s="34">
        <f t="shared" si="56"/>
        <v>0</v>
      </c>
      <c r="W135" s="34">
        <f t="shared" si="56"/>
        <v>0</v>
      </c>
      <c r="X135" s="34">
        <f t="shared" si="56"/>
        <v>0</v>
      </c>
      <c r="Y135" s="34">
        <f t="shared" si="56"/>
        <v>0</v>
      </c>
      <c r="Z135" s="34">
        <f t="shared" si="56"/>
        <v>0</v>
      </c>
      <c r="AA135" s="34">
        <f t="shared" si="56"/>
        <v>0</v>
      </c>
      <c r="AB135" s="34">
        <f t="shared" si="56"/>
        <v>0</v>
      </c>
      <c r="AC135" s="34">
        <f t="shared" si="56"/>
        <v>0</v>
      </c>
      <c r="AD135" s="34">
        <f t="shared" si="56"/>
        <v>0</v>
      </c>
      <c r="AE135" s="34">
        <f t="shared" si="56"/>
        <v>0</v>
      </c>
      <c r="AF135" s="34">
        <f t="shared" si="56"/>
        <v>0</v>
      </c>
      <c r="AG135" s="34">
        <f t="shared" si="56"/>
        <v>0</v>
      </c>
      <c r="AH135" s="34">
        <f t="shared" si="56"/>
        <v>0</v>
      </c>
      <c r="AI135" s="34">
        <f t="shared" si="56"/>
        <v>0</v>
      </c>
      <c r="AJ135" s="34">
        <f t="shared" si="56"/>
        <v>0</v>
      </c>
      <c r="AK135" s="34">
        <f t="shared" si="56"/>
        <v>0</v>
      </c>
      <c r="AL135" s="34">
        <f t="shared" si="56"/>
        <v>0</v>
      </c>
      <c r="AM135" s="34">
        <f t="shared" si="56"/>
        <v>0</v>
      </c>
      <c r="AN135" s="34">
        <f t="shared" si="56"/>
        <v>0</v>
      </c>
      <c r="AO135" s="34">
        <f t="shared" si="56"/>
        <v>0</v>
      </c>
      <c r="AP135" s="34">
        <f t="shared" si="56"/>
        <v>0</v>
      </c>
      <c r="AQ135" s="34">
        <f t="shared" si="56"/>
        <v>0</v>
      </c>
      <c r="AR135" s="34">
        <f t="shared" si="56"/>
        <v>0</v>
      </c>
      <c r="AS135" s="34">
        <f t="shared" si="56"/>
        <v>0</v>
      </c>
      <c r="AT135" s="34">
        <f t="shared" si="56"/>
        <v>0</v>
      </c>
      <c r="AU135" s="34">
        <f t="shared" si="56"/>
        <v>0</v>
      </c>
      <c r="AV135" s="34">
        <f t="shared" si="56"/>
        <v>0</v>
      </c>
      <c r="AX135" s="35" t="str">
        <f t="shared" si="39"/>
        <v>OK</v>
      </c>
      <c r="AY135" s="53">
        <v>203</v>
      </c>
      <c r="AZ135" s="36">
        <f t="shared" si="40"/>
        <v>14217420.153508583</v>
      </c>
      <c r="BA135" s="7">
        <f>IF(AY135&lt;&gt;0,VLOOKUP(AY135,'2021 ROO Import'!$A$1:$D$966,4,FALSE),0)</f>
        <v>14217420.153508583</v>
      </c>
    </row>
    <row r="136" spans="1:53" ht="9.75" customHeight="1" x14ac:dyDescent="0.15">
      <c r="A136" s="25">
        <f t="shared" si="54"/>
        <v>136</v>
      </c>
      <c r="B136" s="3" t="s">
        <v>240</v>
      </c>
      <c r="C136" s="3" t="s">
        <v>211</v>
      </c>
      <c r="E136" s="44" t="s">
        <v>675</v>
      </c>
      <c r="F136" s="3">
        <f t="shared" si="55"/>
        <v>63760273.015579998</v>
      </c>
      <c r="G136" s="34">
        <f t="shared" si="56"/>
        <v>0</v>
      </c>
      <c r="H136" s="34">
        <f t="shared" si="56"/>
        <v>0</v>
      </c>
      <c r="I136" s="34">
        <f t="shared" si="56"/>
        <v>0</v>
      </c>
      <c r="J136" s="34">
        <f t="shared" si="56"/>
        <v>0</v>
      </c>
      <c r="K136" s="34">
        <f t="shared" si="56"/>
        <v>0</v>
      </c>
      <c r="L136" s="34">
        <f t="shared" si="56"/>
        <v>0</v>
      </c>
      <c r="M136" s="34">
        <f t="shared" si="56"/>
        <v>0</v>
      </c>
      <c r="N136" s="34">
        <f t="shared" si="56"/>
        <v>0</v>
      </c>
      <c r="O136" s="34">
        <f t="shared" si="56"/>
        <v>0</v>
      </c>
      <c r="P136" s="34">
        <f t="shared" si="56"/>
        <v>0</v>
      </c>
      <c r="Q136" s="34">
        <f t="shared" si="56"/>
        <v>62998202.923912108</v>
      </c>
      <c r="R136" s="34">
        <f t="shared" si="56"/>
        <v>762070.09166788857</v>
      </c>
      <c r="S136" s="34">
        <f t="shared" si="56"/>
        <v>0</v>
      </c>
      <c r="T136" s="34">
        <f t="shared" si="56"/>
        <v>0</v>
      </c>
      <c r="U136" s="34">
        <f t="shared" si="56"/>
        <v>0</v>
      </c>
      <c r="V136" s="34">
        <f t="shared" si="56"/>
        <v>0</v>
      </c>
      <c r="W136" s="34">
        <f t="shared" si="56"/>
        <v>0</v>
      </c>
      <c r="X136" s="34">
        <f t="shared" si="56"/>
        <v>0</v>
      </c>
      <c r="Y136" s="34">
        <f t="shared" si="56"/>
        <v>0</v>
      </c>
      <c r="Z136" s="34">
        <f t="shared" si="56"/>
        <v>0</v>
      </c>
      <c r="AA136" s="34">
        <f t="shared" si="56"/>
        <v>0</v>
      </c>
      <c r="AB136" s="34">
        <f t="shared" si="56"/>
        <v>0</v>
      </c>
      <c r="AC136" s="34">
        <f t="shared" si="56"/>
        <v>0</v>
      </c>
      <c r="AD136" s="34">
        <f t="shared" si="56"/>
        <v>0</v>
      </c>
      <c r="AE136" s="34">
        <f t="shared" si="56"/>
        <v>0</v>
      </c>
      <c r="AF136" s="34">
        <f t="shared" si="56"/>
        <v>0</v>
      </c>
      <c r="AG136" s="34">
        <f t="shared" si="56"/>
        <v>0</v>
      </c>
      <c r="AH136" s="34">
        <f t="shared" si="56"/>
        <v>0</v>
      </c>
      <c r="AI136" s="34">
        <f t="shared" si="56"/>
        <v>0</v>
      </c>
      <c r="AJ136" s="34">
        <f t="shared" si="56"/>
        <v>0</v>
      </c>
      <c r="AK136" s="34">
        <f t="shared" si="56"/>
        <v>0</v>
      </c>
      <c r="AL136" s="34">
        <f t="shared" si="56"/>
        <v>0</v>
      </c>
      <c r="AM136" s="34">
        <f t="shared" si="56"/>
        <v>0</v>
      </c>
      <c r="AN136" s="34">
        <f t="shared" si="56"/>
        <v>0</v>
      </c>
      <c r="AO136" s="34">
        <f t="shared" si="56"/>
        <v>0</v>
      </c>
      <c r="AP136" s="34">
        <f t="shared" si="56"/>
        <v>0</v>
      </c>
      <c r="AQ136" s="34">
        <f t="shared" si="56"/>
        <v>0</v>
      </c>
      <c r="AR136" s="34">
        <f t="shared" si="56"/>
        <v>0</v>
      </c>
      <c r="AS136" s="34">
        <f t="shared" si="56"/>
        <v>0</v>
      </c>
      <c r="AT136" s="34">
        <f t="shared" si="56"/>
        <v>0</v>
      </c>
      <c r="AU136" s="34">
        <f t="shared" si="56"/>
        <v>0</v>
      </c>
      <c r="AV136" s="34">
        <f t="shared" si="56"/>
        <v>0</v>
      </c>
      <c r="AX136" s="35" t="str">
        <f t="shared" si="39"/>
        <v>OK</v>
      </c>
      <c r="AY136" s="53">
        <v>204</v>
      </c>
      <c r="AZ136" s="36">
        <f t="shared" si="40"/>
        <v>63760273.015579998</v>
      </c>
      <c r="BA136" s="7">
        <f>IF(AY136&lt;&gt;0,VLOOKUP(AY136,'2021 ROO Import'!$A$1:$D$966,4,FALSE),0)</f>
        <v>63760273.015579998</v>
      </c>
    </row>
    <row r="137" spans="1:53" ht="9.75" customHeight="1" x14ac:dyDescent="0.15">
      <c r="A137" s="25">
        <f t="shared" si="54"/>
        <v>137</v>
      </c>
      <c r="B137" s="3" t="s">
        <v>242</v>
      </c>
      <c r="C137" s="3" t="s">
        <v>243</v>
      </c>
      <c r="E137" s="4" t="str">
        <f t="shared" ref="E137:E145" si="57">E85</f>
        <v xml:space="preserve">   D364</v>
      </c>
      <c r="F137" s="3">
        <f t="shared" si="55"/>
        <v>136097174.8434853</v>
      </c>
      <c r="G137" s="34">
        <f t="shared" si="56"/>
        <v>0</v>
      </c>
      <c r="H137" s="34">
        <f t="shared" si="56"/>
        <v>0</v>
      </c>
      <c r="I137" s="34">
        <f t="shared" si="56"/>
        <v>0</v>
      </c>
      <c r="J137" s="34">
        <f t="shared" si="56"/>
        <v>0</v>
      </c>
      <c r="K137" s="34">
        <f t="shared" si="56"/>
        <v>0</v>
      </c>
      <c r="L137" s="34">
        <f t="shared" si="56"/>
        <v>0</v>
      </c>
      <c r="M137" s="34">
        <f t="shared" si="56"/>
        <v>0</v>
      </c>
      <c r="N137" s="34">
        <f t="shared" si="56"/>
        <v>0</v>
      </c>
      <c r="O137" s="34">
        <f t="shared" si="56"/>
        <v>0</v>
      </c>
      <c r="P137" s="34">
        <f t="shared" si="56"/>
        <v>0</v>
      </c>
      <c r="Q137" s="34">
        <f t="shared" si="56"/>
        <v>0</v>
      </c>
      <c r="R137" s="34">
        <f t="shared" si="56"/>
        <v>0</v>
      </c>
      <c r="S137" s="34">
        <f t="shared" si="56"/>
        <v>0</v>
      </c>
      <c r="T137" s="34">
        <f t="shared" si="56"/>
        <v>85811340.964516044</v>
      </c>
      <c r="U137" s="34">
        <f t="shared" si="56"/>
        <v>41316571.575507715</v>
      </c>
      <c r="V137" s="34">
        <f t="shared" si="56"/>
        <v>944435.66004926595</v>
      </c>
      <c r="W137" s="34">
        <f t="shared" si="56"/>
        <v>0</v>
      </c>
      <c r="X137" s="34">
        <f t="shared" si="56"/>
        <v>0</v>
      </c>
      <c r="Y137" s="34">
        <f t="shared" si="56"/>
        <v>0</v>
      </c>
      <c r="Z137" s="34">
        <f t="shared" si="56"/>
        <v>0</v>
      </c>
      <c r="AA137" s="34">
        <f t="shared" si="56"/>
        <v>0</v>
      </c>
      <c r="AB137" s="34">
        <f t="shared" si="56"/>
        <v>5416757.9843032826</v>
      </c>
      <c r="AC137" s="34">
        <f t="shared" si="56"/>
        <v>2608068.659108988</v>
      </c>
      <c r="AD137" s="34">
        <f t="shared" si="56"/>
        <v>0</v>
      </c>
      <c r="AE137" s="34">
        <f t="shared" si="56"/>
        <v>0</v>
      </c>
      <c r="AF137" s="34">
        <f t="shared" si="56"/>
        <v>0</v>
      </c>
      <c r="AG137" s="34">
        <f t="shared" si="56"/>
        <v>0</v>
      </c>
      <c r="AH137" s="34">
        <f t="shared" si="56"/>
        <v>0</v>
      </c>
      <c r="AI137" s="34">
        <f t="shared" si="56"/>
        <v>0</v>
      </c>
      <c r="AJ137" s="34">
        <f t="shared" si="56"/>
        <v>0</v>
      </c>
      <c r="AK137" s="34">
        <f t="shared" si="56"/>
        <v>0</v>
      </c>
      <c r="AL137" s="34">
        <f t="shared" si="56"/>
        <v>0</v>
      </c>
      <c r="AM137" s="34">
        <f t="shared" si="56"/>
        <v>0</v>
      </c>
      <c r="AN137" s="34">
        <f t="shared" si="56"/>
        <v>0</v>
      </c>
      <c r="AO137" s="34">
        <f t="shared" si="56"/>
        <v>0</v>
      </c>
      <c r="AP137" s="34">
        <f t="shared" si="56"/>
        <v>0</v>
      </c>
      <c r="AQ137" s="34">
        <f t="shared" si="56"/>
        <v>0</v>
      </c>
      <c r="AR137" s="34">
        <f t="shared" si="56"/>
        <v>0</v>
      </c>
      <c r="AS137" s="34">
        <f t="shared" si="56"/>
        <v>0</v>
      </c>
      <c r="AT137" s="34">
        <f t="shared" si="56"/>
        <v>0</v>
      </c>
      <c r="AU137" s="34">
        <f t="shared" si="56"/>
        <v>0</v>
      </c>
      <c r="AV137" s="34">
        <f t="shared" si="56"/>
        <v>0</v>
      </c>
      <c r="AX137" s="35" t="str">
        <f t="shared" si="39"/>
        <v>OK</v>
      </c>
      <c r="AY137" s="53">
        <v>205</v>
      </c>
      <c r="AZ137" s="36">
        <f t="shared" si="40"/>
        <v>136097174.8434853</v>
      </c>
      <c r="BA137" s="7">
        <f>IF(AY137&lt;&gt;0,VLOOKUP(AY137,'2021 ROO Import'!$A$1:$D$966,4,FALSE),0)</f>
        <v>136097174.8434853</v>
      </c>
    </row>
    <row r="138" spans="1:53" ht="9.75" customHeight="1" x14ac:dyDescent="0.15">
      <c r="A138" s="25">
        <f t="shared" si="54"/>
        <v>138</v>
      </c>
      <c r="B138" s="3" t="s">
        <v>244</v>
      </c>
      <c r="C138" s="3" t="s">
        <v>228</v>
      </c>
      <c r="E138" s="4" t="str">
        <f t="shared" si="57"/>
        <v xml:space="preserve">   D365</v>
      </c>
      <c r="F138" s="3">
        <f t="shared" si="55"/>
        <v>53681419.314725347</v>
      </c>
      <c r="G138" s="34">
        <f t="shared" si="56"/>
        <v>0</v>
      </c>
      <c r="H138" s="34">
        <f t="shared" si="56"/>
        <v>0</v>
      </c>
      <c r="I138" s="34">
        <f t="shared" si="56"/>
        <v>0</v>
      </c>
      <c r="J138" s="34">
        <f t="shared" si="56"/>
        <v>0</v>
      </c>
      <c r="K138" s="34">
        <f t="shared" si="56"/>
        <v>0</v>
      </c>
      <c r="L138" s="34">
        <f t="shared" si="56"/>
        <v>0</v>
      </c>
      <c r="M138" s="34">
        <f t="shared" si="56"/>
        <v>0</v>
      </c>
      <c r="N138" s="34">
        <f t="shared" si="56"/>
        <v>0</v>
      </c>
      <c r="O138" s="34">
        <f t="shared" si="56"/>
        <v>0</v>
      </c>
      <c r="P138" s="34">
        <f t="shared" si="56"/>
        <v>0</v>
      </c>
      <c r="Q138" s="34">
        <f t="shared" si="56"/>
        <v>0</v>
      </c>
      <c r="R138" s="34">
        <f t="shared" si="56"/>
        <v>0</v>
      </c>
      <c r="S138" s="34">
        <f t="shared" si="56"/>
        <v>0</v>
      </c>
      <c r="T138" s="34">
        <f t="shared" si="56"/>
        <v>32388916.929971099</v>
      </c>
      <c r="U138" s="34">
        <f t="shared" si="56"/>
        <v>15594663.707023123</v>
      </c>
      <c r="V138" s="34">
        <f t="shared" si="56"/>
        <v>553975.60079085687</v>
      </c>
      <c r="W138" s="34">
        <f t="shared" si="56"/>
        <v>0</v>
      </c>
      <c r="X138" s="34">
        <f t="shared" si="56"/>
        <v>0</v>
      </c>
      <c r="Y138" s="34">
        <f t="shared" si="56"/>
        <v>0</v>
      </c>
      <c r="Z138" s="34">
        <f t="shared" si="56"/>
        <v>0</v>
      </c>
      <c r="AA138" s="34">
        <f t="shared" si="56"/>
        <v>0</v>
      </c>
      <c r="AB138" s="34">
        <f t="shared" si="56"/>
        <v>3472107.5769346799</v>
      </c>
      <c r="AC138" s="34">
        <f t="shared" si="56"/>
        <v>1671755.5000055868</v>
      </c>
      <c r="AD138" s="34">
        <f t="shared" si="56"/>
        <v>0</v>
      </c>
      <c r="AE138" s="34">
        <f t="shared" si="56"/>
        <v>0</v>
      </c>
      <c r="AF138" s="34">
        <f t="shared" si="56"/>
        <v>0</v>
      </c>
      <c r="AG138" s="34">
        <f t="shared" si="56"/>
        <v>0</v>
      </c>
      <c r="AH138" s="34">
        <f t="shared" si="56"/>
        <v>0</v>
      </c>
      <c r="AI138" s="34">
        <f t="shared" si="56"/>
        <v>0</v>
      </c>
      <c r="AJ138" s="34">
        <f t="shared" si="56"/>
        <v>0</v>
      </c>
      <c r="AK138" s="34">
        <f t="shared" si="56"/>
        <v>0</v>
      </c>
      <c r="AL138" s="34">
        <f t="shared" si="56"/>
        <v>0</v>
      </c>
      <c r="AM138" s="34">
        <f t="shared" si="56"/>
        <v>0</v>
      </c>
      <c r="AN138" s="34">
        <f t="shared" si="56"/>
        <v>0</v>
      </c>
      <c r="AO138" s="34">
        <f t="shared" si="56"/>
        <v>0</v>
      </c>
      <c r="AP138" s="34">
        <f t="shared" si="56"/>
        <v>0</v>
      </c>
      <c r="AQ138" s="34">
        <f t="shared" si="56"/>
        <v>0</v>
      </c>
      <c r="AR138" s="34">
        <f t="shared" si="56"/>
        <v>0</v>
      </c>
      <c r="AS138" s="34">
        <f t="shared" si="56"/>
        <v>0</v>
      </c>
      <c r="AT138" s="34">
        <f t="shared" si="56"/>
        <v>0</v>
      </c>
      <c r="AU138" s="34">
        <f t="shared" si="56"/>
        <v>0</v>
      </c>
      <c r="AV138" s="34">
        <f t="shared" si="56"/>
        <v>0</v>
      </c>
      <c r="AX138" s="35" t="str">
        <f t="shared" si="39"/>
        <v>OK</v>
      </c>
      <c r="AY138" s="53">
        <v>206</v>
      </c>
      <c r="AZ138" s="36">
        <f t="shared" si="40"/>
        <v>53681419.314725347</v>
      </c>
      <c r="BA138" s="7">
        <f>IF(AY138&lt;&gt;0,VLOOKUP(AY138,'2021 ROO Import'!$A$1:$D$966,4,FALSE),0)</f>
        <v>53681419.314725347</v>
      </c>
    </row>
    <row r="139" spans="1:53" ht="9.75" customHeight="1" x14ac:dyDescent="0.15">
      <c r="A139" s="25">
        <f t="shared" si="54"/>
        <v>139</v>
      </c>
      <c r="B139" s="3" t="s">
        <v>245</v>
      </c>
      <c r="C139" s="3" t="s">
        <v>246</v>
      </c>
      <c r="E139" s="4" t="str">
        <f t="shared" si="57"/>
        <v xml:space="preserve">   D366</v>
      </c>
      <c r="F139" s="3">
        <f t="shared" si="55"/>
        <v>17698830.776023533</v>
      </c>
      <c r="G139" s="34">
        <f t="shared" si="56"/>
        <v>0</v>
      </c>
      <c r="H139" s="34">
        <f t="shared" si="56"/>
        <v>0</v>
      </c>
      <c r="I139" s="34">
        <f t="shared" si="56"/>
        <v>0</v>
      </c>
      <c r="J139" s="34">
        <f t="shared" si="56"/>
        <v>0</v>
      </c>
      <c r="K139" s="34">
        <f t="shared" si="56"/>
        <v>0</v>
      </c>
      <c r="L139" s="34">
        <f t="shared" si="56"/>
        <v>0</v>
      </c>
      <c r="M139" s="34">
        <f t="shared" si="56"/>
        <v>0</v>
      </c>
      <c r="N139" s="34">
        <f t="shared" si="56"/>
        <v>0</v>
      </c>
      <c r="O139" s="34">
        <f t="shared" si="56"/>
        <v>0</v>
      </c>
      <c r="P139" s="34">
        <f t="shared" si="56"/>
        <v>0</v>
      </c>
      <c r="Q139" s="34">
        <f t="shared" si="56"/>
        <v>0</v>
      </c>
      <c r="R139" s="34">
        <f t="shared" si="56"/>
        <v>0</v>
      </c>
      <c r="S139" s="34">
        <f t="shared" si="56"/>
        <v>0</v>
      </c>
      <c r="T139" s="34">
        <f t="shared" si="56"/>
        <v>8028389.1777139287</v>
      </c>
      <c r="U139" s="34">
        <f t="shared" si="56"/>
        <v>3865520.7151955953</v>
      </c>
      <c r="V139" s="34">
        <f t="shared" si="56"/>
        <v>2042569.0081618626</v>
      </c>
      <c r="W139" s="34">
        <f t="shared" si="56"/>
        <v>0</v>
      </c>
      <c r="X139" s="34">
        <f t="shared" si="56"/>
        <v>0</v>
      </c>
      <c r="Y139" s="34">
        <f t="shared" si="56"/>
        <v>0</v>
      </c>
      <c r="Z139" s="34">
        <f t="shared" si="56"/>
        <v>0</v>
      </c>
      <c r="AA139" s="34">
        <f t="shared" si="56"/>
        <v>0</v>
      </c>
      <c r="AB139" s="34">
        <f t="shared" si="56"/>
        <v>2539587.5155926966</v>
      </c>
      <c r="AC139" s="34">
        <f t="shared" si="56"/>
        <v>1222764.3593594464</v>
      </c>
      <c r="AD139" s="34">
        <f t="shared" si="56"/>
        <v>0</v>
      </c>
      <c r="AE139" s="34">
        <f t="shared" si="56"/>
        <v>0</v>
      </c>
      <c r="AF139" s="34">
        <f t="shared" si="56"/>
        <v>0</v>
      </c>
      <c r="AG139" s="34">
        <f t="shared" si="56"/>
        <v>0</v>
      </c>
      <c r="AH139" s="34">
        <f t="shared" si="56"/>
        <v>0</v>
      </c>
      <c r="AI139" s="34">
        <f t="shared" si="56"/>
        <v>0</v>
      </c>
      <c r="AJ139" s="34">
        <f t="shared" si="56"/>
        <v>0</v>
      </c>
      <c r="AK139" s="34">
        <f t="shared" si="56"/>
        <v>0</v>
      </c>
      <c r="AL139" s="34">
        <f t="shared" si="56"/>
        <v>0</v>
      </c>
      <c r="AM139" s="34">
        <f t="shared" si="56"/>
        <v>0</v>
      </c>
      <c r="AN139" s="34">
        <f t="shared" si="56"/>
        <v>0</v>
      </c>
      <c r="AO139" s="34">
        <f t="shared" si="56"/>
        <v>0</v>
      </c>
      <c r="AP139" s="34">
        <f t="shared" si="56"/>
        <v>0</v>
      </c>
      <c r="AQ139" s="34">
        <f t="shared" si="56"/>
        <v>0</v>
      </c>
      <c r="AR139" s="34">
        <f t="shared" si="56"/>
        <v>0</v>
      </c>
      <c r="AS139" s="34">
        <f t="shared" si="56"/>
        <v>0</v>
      </c>
      <c r="AT139" s="34">
        <f t="shared" si="56"/>
        <v>0</v>
      </c>
      <c r="AU139" s="34">
        <f t="shared" si="56"/>
        <v>0</v>
      </c>
      <c r="AV139" s="34">
        <f t="shared" si="56"/>
        <v>0</v>
      </c>
      <c r="AX139" s="35" t="str">
        <f t="shared" si="39"/>
        <v>OK</v>
      </c>
      <c r="AY139" s="53">
        <v>207</v>
      </c>
      <c r="AZ139" s="36">
        <f t="shared" si="40"/>
        <v>17698830.776023533</v>
      </c>
      <c r="BA139" s="7">
        <f>IF(AY139&lt;&gt;0,VLOOKUP(AY139,'2021 ROO Import'!$A$1:$D$966,4,FALSE),0)</f>
        <v>17698830.776023533</v>
      </c>
    </row>
    <row r="140" spans="1:53" ht="9.75" customHeight="1" x14ac:dyDescent="0.15">
      <c r="A140" s="25">
        <f t="shared" si="54"/>
        <v>140</v>
      </c>
      <c r="B140" s="3" t="s">
        <v>247</v>
      </c>
      <c r="C140" s="3" t="s">
        <v>248</v>
      </c>
      <c r="E140" s="4" t="str">
        <f t="shared" si="57"/>
        <v xml:space="preserve">   D367</v>
      </c>
      <c r="F140" s="3">
        <f t="shared" si="55"/>
        <v>96754288.087644443</v>
      </c>
      <c r="G140" s="34">
        <f t="shared" si="56"/>
        <v>0</v>
      </c>
      <c r="H140" s="34">
        <f t="shared" si="56"/>
        <v>0</v>
      </c>
      <c r="I140" s="34">
        <f t="shared" si="56"/>
        <v>0</v>
      </c>
      <c r="J140" s="34">
        <f t="shared" ref="J140:Y140" si="58">INDEX(Func_Alloc,MATCH($E140,FA_Desc,0),MATCH(J$6,$G$6:$AV$6,0))*$F140</f>
        <v>0</v>
      </c>
      <c r="K140" s="34">
        <f t="shared" si="58"/>
        <v>0</v>
      </c>
      <c r="L140" s="34">
        <f t="shared" si="58"/>
        <v>0</v>
      </c>
      <c r="M140" s="34">
        <f t="shared" si="58"/>
        <v>0</v>
      </c>
      <c r="N140" s="34">
        <f t="shared" si="58"/>
        <v>0</v>
      </c>
      <c r="O140" s="34">
        <f t="shared" si="58"/>
        <v>0</v>
      </c>
      <c r="P140" s="34">
        <f t="shared" si="58"/>
        <v>0</v>
      </c>
      <c r="Q140" s="34">
        <f t="shared" si="58"/>
        <v>0</v>
      </c>
      <c r="R140" s="34">
        <f t="shared" si="58"/>
        <v>0</v>
      </c>
      <c r="S140" s="34">
        <f t="shared" si="58"/>
        <v>0</v>
      </c>
      <c r="T140" s="34">
        <f t="shared" si="58"/>
        <v>58800618.909377471</v>
      </c>
      <c r="U140" s="34">
        <f t="shared" si="58"/>
        <v>28311409.104515079</v>
      </c>
      <c r="V140" s="34">
        <f t="shared" si="58"/>
        <v>6346517.7683771458</v>
      </c>
      <c r="W140" s="34">
        <f t="shared" si="58"/>
        <v>0</v>
      </c>
      <c r="X140" s="34">
        <f t="shared" si="58"/>
        <v>0</v>
      </c>
      <c r="Y140" s="34">
        <f t="shared" si="58"/>
        <v>0</v>
      </c>
      <c r="Z140" s="34">
        <f t="shared" ref="Z140:AO145" si="59">INDEX(Func_Alloc,MATCH($E140,FA_Desc,0),MATCH(Z$6,$G$6:$AV$6,0))*$F140</f>
        <v>0</v>
      </c>
      <c r="AA140" s="34">
        <f t="shared" si="59"/>
        <v>0</v>
      </c>
      <c r="AB140" s="34">
        <f t="shared" si="59"/>
        <v>2224626.0561279473</v>
      </c>
      <c r="AC140" s="34">
        <f t="shared" si="59"/>
        <v>1071116.2492467896</v>
      </c>
      <c r="AD140" s="34">
        <f t="shared" si="59"/>
        <v>0</v>
      </c>
      <c r="AE140" s="34">
        <f t="shared" si="59"/>
        <v>0</v>
      </c>
      <c r="AF140" s="34">
        <f t="shared" si="59"/>
        <v>0</v>
      </c>
      <c r="AG140" s="34">
        <f t="shared" si="59"/>
        <v>0</v>
      </c>
      <c r="AH140" s="34">
        <f t="shared" si="59"/>
        <v>0</v>
      </c>
      <c r="AI140" s="34">
        <f t="shared" si="59"/>
        <v>0</v>
      </c>
      <c r="AJ140" s="34">
        <f t="shared" si="59"/>
        <v>0</v>
      </c>
      <c r="AK140" s="34">
        <f t="shared" si="59"/>
        <v>0</v>
      </c>
      <c r="AL140" s="34">
        <f t="shared" si="59"/>
        <v>0</v>
      </c>
      <c r="AM140" s="34">
        <f t="shared" si="59"/>
        <v>0</v>
      </c>
      <c r="AN140" s="34">
        <f t="shared" si="59"/>
        <v>0</v>
      </c>
      <c r="AO140" s="34">
        <f t="shared" si="59"/>
        <v>0</v>
      </c>
      <c r="AP140" s="34">
        <f t="shared" ref="AP140:AV145" si="60">INDEX(Func_Alloc,MATCH($E140,FA_Desc,0),MATCH(AP$6,$G$6:$AV$6,0))*$F140</f>
        <v>0</v>
      </c>
      <c r="AQ140" s="34">
        <f t="shared" si="60"/>
        <v>0</v>
      </c>
      <c r="AR140" s="34">
        <f t="shared" si="60"/>
        <v>0</v>
      </c>
      <c r="AS140" s="34">
        <f t="shared" si="60"/>
        <v>0</v>
      </c>
      <c r="AT140" s="34">
        <f t="shared" si="60"/>
        <v>0</v>
      </c>
      <c r="AU140" s="34">
        <f t="shared" si="60"/>
        <v>0</v>
      </c>
      <c r="AV140" s="34">
        <f t="shared" si="60"/>
        <v>0</v>
      </c>
      <c r="AX140" s="35" t="str">
        <f t="shared" si="39"/>
        <v>OK</v>
      </c>
      <c r="AY140" s="53">
        <v>208</v>
      </c>
      <c r="AZ140" s="36">
        <f t="shared" si="40"/>
        <v>96754288.087644443</v>
      </c>
      <c r="BA140" s="7">
        <f>IF(AY140&lt;&gt;0,VLOOKUP(AY140,'2021 ROO Import'!$A$1:$D$966,4,FALSE),0)</f>
        <v>96754288.087644443</v>
      </c>
    </row>
    <row r="141" spans="1:53" ht="9.75" customHeight="1" x14ac:dyDescent="0.15">
      <c r="A141" s="25">
        <f t="shared" si="54"/>
        <v>141</v>
      </c>
      <c r="B141" s="3" t="s">
        <v>249</v>
      </c>
      <c r="C141" s="3" t="s">
        <v>250</v>
      </c>
      <c r="E141" s="4" t="str">
        <f t="shared" si="57"/>
        <v xml:space="preserve">   D368</v>
      </c>
      <c r="F141" s="3">
        <f t="shared" si="55"/>
        <v>185259439.2110382</v>
      </c>
      <c r="G141" s="34">
        <f t="shared" ref="G141:V145" si="61">INDEX(Func_Alloc,MATCH($E141,FA_Desc,0),MATCH(G$6,$G$6:$AV$6,0))*$F141</f>
        <v>0</v>
      </c>
      <c r="H141" s="34">
        <f t="shared" si="61"/>
        <v>0</v>
      </c>
      <c r="I141" s="34">
        <f t="shared" si="61"/>
        <v>0</v>
      </c>
      <c r="J141" s="34">
        <f t="shared" si="61"/>
        <v>0</v>
      </c>
      <c r="K141" s="34">
        <f t="shared" si="61"/>
        <v>0</v>
      </c>
      <c r="L141" s="34">
        <f t="shared" si="61"/>
        <v>0</v>
      </c>
      <c r="M141" s="34">
        <f t="shared" si="61"/>
        <v>0</v>
      </c>
      <c r="N141" s="34">
        <f t="shared" si="61"/>
        <v>0</v>
      </c>
      <c r="O141" s="34">
        <f t="shared" si="61"/>
        <v>0</v>
      </c>
      <c r="P141" s="34">
        <f t="shared" si="61"/>
        <v>0</v>
      </c>
      <c r="Q141" s="34">
        <f t="shared" si="61"/>
        <v>0</v>
      </c>
      <c r="R141" s="34">
        <f t="shared" si="61"/>
        <v>0</v>
      </c>
      <c r="S141" s="34">
        <f t="shared" si="61"/>
        <v>0</v>
      </c>
      <c r="T141" s="34">
        <f t="shared" si="61"/>
        <v>0</v>
      </c>
      <c r="U141" s="34">
        <f t="shared" si="61"/>
        <v>0</v>
      </c>
      <c r="V141" s="34">
        <f t="shared" si="61"/>
        <v>0</v>
      </c>
      <c r="W141" s="34">
        <f t="shared" ref="W141:Y145" si="62">INDEX(Func_Alloc,MATCH($E141,FA_Desc,0),MATCH(W$6,$G$6:$AV$6,0))*$F141</f>
        <v>30419317.136046328</v>
      </c>
      <c r="X141" s="34">
        <f t="shared" si="62"/>
        <v>14646337.880318604</v>
      </c>
      <c r="Y141" s="34">
        <f t="shared" si="62"/>
        <v>8685585.3214397617</v>
      </c>
      <c r="Z141" s="34">
        <f t="shared" si="59"/>
        <v>88768034.239432618</v>
      </c>
      <c r="AA141" s="34">
        <f t="shared" si="59"/>
        <v>42740164.633800894</v>
      </c>
      <c r="AB141" s="34">
        <f t="shared" si="59"/>
        <v>0</v>
      </c>
      <c r="AC141" s="34">
        <f t="shared" si="59"/>
        <v>0</v>
      </c>
      <c r="AD141" s="34">
        <f t="shared" si="59"/>
        <v>0</v>
      </c>
      <c r="AE141" s="34">
        <f t="shared" si="59"/>
        <v>0</v>
      </c>
      <c r="AF141" s="34">
        <f t="shared" si="59"/>
        <v>0</v>
      </c>
      <c r="AG141" s="34">
        <f t="shared" si="59"/>
        <v>0</v>
      </c>
      <c r="AH141" s="34">
        <f t="shared" si="59"/>
        <v>0</v>
      </c>
      <c r="AI141" s="34">
        <f t="shared" si="59"/>
        <v>0</v>
      </c>
      <c r="AJ141" s="34">
        <f t="shared" si="59"/>
        <v>0</v>
      </c>
      <c r="AK141" s="34">
        <f t="shared" si="59"/>
        <v>0</v>
      </c>
      <c r="AL141" s="34">
        <f t="shared" si="59"/>
        <v>0</v>
      </c>
      <c r="AM141" s="34">
        <f t="shared" si="59"/>
        <v>0</v>
      </c>
      <c r="AN141" s="34">
        <f t="shared" si="59"/>
        <v>0</v>
      </c>
      <c r="AO141" s="34">
        <f t="shared" si="59"/>
        <v>0</v>
      </c>
      <c r="AP141" s="34">
        <f t="shared" si="60"/>
        <v>0</v>
      </c>
      <c r="AQ141" s="34">
        <f t="shared" si="60"/>
        <v>0</v>
      </c>
      <c r="AR141" s="34">
        <f t="shared" si="60"/>
        <v>0</v>
      </c>
      <c r="AS141" s="34">
        <f t="shared" si="60"/>
        <v>0</v>
      </c>
      <c r="AT141" s="34">
        <f t="shared" si="60"/>
        <v>0</v>
      </c>
      <c r="AU141" s="34">
        <f t="shared" si="60"/>
        <v>0</v>
      </c>
      <c r="AV141" s="34">
        <f t="shared" si="60"/>
        <v>0</v>
      </c>
      <c r="AX141" s="35" t="str">
        <f t="shared" si="39"/>
        <v>OK</v>
      </c>
      <c r="AY141" s="53">
        <v>209</v>
      </c>
      <c r="AZ141" s="36">
        <f t="shared" si="40"/>
        <v>185259439.2110382</v>
      </c>
      <c r="BA141" s="7">
        <f>IF(AY141&lt;&gt;0,VLOOKUP(AY141,'2021 ROO Import'!$A$1:$D$966,4,FALSE),0)</f>
        <v>185259439.2110382</v>
      </c>
    </row>
    <row r="142" spans="1:53" ht="9.75" customHeight="1" x14ac:dyDescent="0.15">
      <c r="A142" s="25">
        <f t="shared" si="54"/>
        <v>142</v>
      </c>
      <c r="B142" s="3" t="s">
        <v>251</v>
      </c>
      <c r="C142" s="3" t="s">
        <v>130</v>
      </c>
      <c r="E142" s="4" t="str">
        <f t="shared" si="57"/>
        <v>SERVICE</v>
      </c>
      <c r="F142" s="3">
        <f t="shared" si="55"/>
        <v>42544157.585872486</v>
      </c>
      <c r="G142" s="34">
        <f t="shared" si="61"/>
        <v>0</v>
      </c>
      <c r="H142" s="34">
        <f t="shared" si="61"/>
        <v>0</v>
      </c>
      <c r="I142" s="34">
        <f t="shared" si="61"/>
        <v>0</v>
      </c>
      <c r="J142" s="34">
        <f t="shared" si="61"/>
        <v>0</v>
      </c>
      <c r="K142" s="34">
        <f t="shared" si="61"/>
        <v>0</v>
      </c>
      <c r="L142" s="34">
        <f t="shared" si="61"/>
        <v>0</v>
      </c>
      <c r="M142" s="34">
        <f t="shared" si="61"/>
        <v>0</v>
      </c>
      <c r="N142" s="34">
        <f t="shared" si="61"/>
        <v>0</v>
      </c>
      <c r="O142" s="34">
        <f t="shared" si="61"/>
        <v>0</v>
      </c>
      <c r="P142" s="34">
        <f t="shared" si="61"/>
        <v>0</v>
      </c>
      <c r="Q142" s="34">
        <f t="shared" si="61"/>
        <v>0</v>
      </c>
      <c r="R142" s="34">
        <f t="shared" si="61"/>
        <v>0</v>
      </c>
      <c r="S142" s="34">
        <f t="shared" si="61"/>
        <v>0</v>
      </c>
      <c r="T142" s="34">
        <f t="shared" si="61"/>
        <v>0</v>
      </c>
      <c r="U142" s="34">
        <f t="shared" si="61"/>
        <v>0</v>
      </c>
      <c r="V142" s="34">
        <f t="shared" si="61"/>
        <v>0</v>
      </c>
      <c r="W142" s="34">
        <f t="shared" si="62"/>
        <v>0</v>
      </c>
      <c r="X142" s="34">
        <f t="shared" si="62"/>
        <v>0</v>
      </c>
      <c r="Y142" s="34">
        <f t="shared" si="62"/>
        <v>0</v>
      </c>
      <c r="Z142" s="34">
        <f t="shared" si="59"/>
        <v>0</v>
      </c>
      <c r="AA142" s="34">
        <f t="shared" si="59"/>
        <v>0</v>
      </c>
      <c r="AB142" s="34">
        <f t="shared" si="59"/>
        <v>0</v>
      </c>
      <c r="AC142" s="34">
        <f t="shared" si="59"/>
        <v>0</v>
      </c>
      <c r="AD142" s="34">
        <f t="shared" si="59"/>
        <v>42544157.585872486</v>
      </c>
      <c r="AE142" s="34">
        <f t="shared" si="59"/>
        <v>0</v>
      </c>
      <c r="AF142" s="34">
        <f t="shared" si="59"/>
        <v>0</v>
      </c>
      <c r="AG142" s="34">
        <f t="shared" si="59"/>
        <v>0</v>
      </c>
      <c r="AH142" s="34">
        <f t="shared" si="59"/>
        <v>0</v>
      </c>
      <c r="AI142" s="34">
        <f t="shared" si="59"/>
        <v>0</v>
      </c>
      <c r="AJ142" s="34">
        <f t="shared" si="59"/>
        <v>0</v>
      </c>
      <c r="AK142" s="34">
        <f t="shared" si="59"/>
        <v>0</v>
      </c>
      <c r="AL142" s="34">
        <f t="shared" si="59"/>
        <v>0</v>
      </c>
      <c r="AM142" s="34">
        <f t="shared" si="59"/>
        <v>0</v>
      </c>
      <c r="AN142" s="34">
        <f t="shared" si="59"/>
        <v>0</v>
      </c>
      <c r="AO142" s="34">
        <f t="shared" si="59"/>
        <v>0</v>
      </c>
      <c r="AP142" s="34">
        <f t="shared" si="60"/>
        <v>0</v>
      </c>
      <c r="AQ142" s="34">
        <f t="shared" si="60"/>
        <v>0</v>
      </c>
      <c r="AR142" s="34">
        <f t="shared" si="60"/>
        <v>0</v>
      </c>
      <c r="AS142" s="34">
        <f t="shared" si="60"/>
        <v>0</v>
      </c>
      <c r="AT142" s="34">
        <f t="shared" si="60"/>
        <v>0</v>
      </c>
      <c r="AU142" s="34">
        <f t="shared" si="60"/>
        <v>0</v>
      </c>
      <c r="AV142" s="34">
        <f t="shared" si="60"/>
        <v>0</v>
      </c>
      <c r="AX142" s="35" t="str">
        <f t="shared" si="39"/>
        <v>OK</v>
      </c>
      <c r="AY142" s="53">
        <v>210</v>
      </c>
      <c r="AZ142" s="36">
        <f t="shared" si="40"/>
        <v>42544157.585872486</v>
      </c>
      <c r="BA142" s="7">
        <f>IF(AY142&lt;&gt;0,VLOOKUP(AY142,'2021 ROO Import'!$A$1:$D$966,4,FALSE),0)</f>
        <v>42544157.585872486</v>
      </c>
    </row>
    <row r="143" spans="1:53" ht="9.75" customHeight="1" x14ac:dyDescent="0.15">
      <c r="A143" s="25">
        <f t="shared" si="54"/>
        <v>143</v>
      </c>
      <c r="B143" s="3" t="s">
        <v>252</v>
      </c>
      <c r="C143" s="3" t="s">
        <v>131</v>
      </c>
      <c r="E143" s="4" t="str">
        <f t="shared" si="57"/>
        <v>METER</v>
      </c>
      <c r="F143" s="3">
        <f t="shared" si="55"/>
        <v>35865208.656924173</v>
      </c>
      <c r="G143" s="34">
        <f t="shared" si="61"/>
        <v>0</v>
      </c>
      <c r="H143" s="34">
        <f t="shared" si="61"/>
        <v>0</v>
      </c>
      <c r="I143" s="34">
        <f t="shared" si="61"/>
        <v>0</v>
      </c>
      <c r="J143" s="34">
        <f t="shared" si="61"/>
        <v>0</v>
      </c>
      <c r="K143" s="34">
        <f t="shared" si="61"/>
        <v>0</v>
      </c>
      <c r="L143" s="34">
        <f t="shared" si="61"/>
        <v>0</v>
      </c>
      <c r="M143" s="34">
        <f t="shared" si="61"/>
        <v>0</v>
      </c>
      <c r="N143" s="34">
        <f t="shared" si="61"/>
        <v>0</v>
      </c>
      <c r="O143" s="34">
        <f t="shared" si="61"/>
        <v>0</v>
      </c>
      <c r="P143" s="34">
        <f t="shared" si="61"/>
        <v>0</v>
      </c>
      <c r="Q143" s="34">
        <f t="shared" si="61"/>
        <v>0</v>
      </c>
      <c r="R143" s="34">
        <f t="shared" si="61"/>
        <v>0</v>
      </c>
      <c r="S143" s="34">
        <f t="shared" si="61"/>
        <v>0</v>
      </c>
      <c r="T143" s="34">
        <f t="shared" si="61"/>
        <v>0</v>
      </c>
      <c r="U143" s="34">
        <f t="shared" si="61"/>
        <v>0</v>
      </c>
      <c r="V143" s="34">
        <f t="shared" si="61"/>
        <v>0</v>
      </c>
      <c r="W143" s="34">
        <f t="shared" si="62"/>
        <v>0</v>
      </c>
      <c r="X143" s="34">
        <f t="shared" si="62"/>
        <v>0</v>
      </c>
      <c r="Y143" s="34">
        <f t="shared" si="62"/>
        <v>0</v>
      </c>
      <c r="Z143" s="34">
        <f t="shared" si="59"/>
        <v>0</v>
      </c>
      <c r="AA143" s="34">
        <f t="shared" si="59"/>
        <v>0</v>
      </c>
      <c r="AB143" s="34">
        <f t="shared" si="59"/>
        <v>0</v>
      </c>
      <c r="AC143" s="34">
        <f t="shared" si="59"/>
        <v>0</v>
      </c>
      <c r="AD143" s="34">
        <f t="shared" si="59"/>
        <v>0</v>
      </c>
      <c r="AE143" s="34">
        <f t="shared" si="59"/>
        <v>35865208.656924173</v>
      </c>
      <c r="AF143" s="34">
        <f t="shared" si="59"/>
        <v>0</v>
      </c>
      <c r="AG143" s="34">
        <f t="shared" si="59"/>
        <v>0</v>
      </c>
      <c r="AH143" s="34">
        <f t="shared" si="59"/>
        <v>0</v>
      </c>
      <c r="AI143" s="34">
        <f t="shared" si="59"/>
        <v>0</v>
      </c>
      <c r="AJ143" s="34">
        <f t="shared" si="59"/>
        <v>0</v>
      </c>
      <c r="AK143" s="34">
        <f t="shared" si="59"/>
        <v>0</v>
      </c>
      <c r="AL143" s="34">
        <f t="shared" si="59"/>
        <v>0</v>
      </c>
      <c r="AM143" s="34">
        <f t="shared" si="59"/>
        <v>0</v>
      </c>
      <c r="AN143" s="34">
        <f t="shared" si="59"/>
        <v>0</v>
      </c>
      <c r="AO143" s="34">
        <f t="shared" si="59"/>
        <v>0</v>
      </c>
      <c r="AP143" s="34">
        <f t="shared" si="60"/>
        <v>0</v>
      </c>
      <c r="AQ143" s="34">
        <f t="shared" si="60"/>
        <v>0</v>
      </c>
      <c r="AR143" s="34">
        <f t="shared" si="60"/>
        <v>0</v>
      </c>
      <c r="AS143" s="34">
        <f t="shared" si="60"/>
        <v>0</v>
      </c>
      <c r="AT143" s="34">
        <f t="shared" si="60"/>
        <v>0</v>
      </c>
      <c r="AU143" s="34">
        <f t="shared" si="60"/>
        <v>0</v>
      </c>
      <c r="AV143" s="34">
        <f t="shared" si="60"/>
        <v>0</v>
      </c>
      <c r="AX143" s="35" t="str">
        <f t="shared" si="39"/>
        <v>OK</v>
      </c>
      <c r="AY143" s="53">
        <v>211</v>
      </c>
      <c r="AZ143" s="36">
        <f t="shared" si="40"/>
        <v>35865208.656924173</v>
      </c>
      <c r="BA143" s="7">
        <f>IF(AY143&lt;&gt;0,VLOOKUP(AY143,'2021 ROO Import'!$A$1:$D$966,4,FALSE),0)</f>
        <v>35865208.656924173</v>
      </c>
    </row>
    <row r="144" spans="1:53" ht="9.75" customHeight="1" x14ac:dyDescent="0.15">
      <c r="A144" s="25">
        <f t="shared" si="54"/>
        <v>144</v>
      </c>
      <c r="B144" s="3" t="s">
        <v>253</v>
      </c>
      <c r="C144" s="3" t="s">
        <v>254</v>
      </c>
      <c r="E144" s="4" t="str">
        <f t="shared" si="57"/>
        <v>CUSTINST</v>
      </c>
      <c r="F144" s="3">
        <f t="shared" si="55"/>
        <v>1630638.5928976578</v>
      </c>
      <c r="G144" s="34">
        <f t="shared" si="61"/>
        <v>0</v>
      </c>
      <c r="H144" s="34">
        <f t="shared" si="61"/>
        <v>0</v>
      </c>
      <c r="I144" s="34">
        <f t="shared" si="61"/>
        <v>0</v>
      </c>
      <c r="J144" s="34">
        <f t="shared" si="61"/>
        <v>0</v>
      </c>
      <c r="K144" s="34">
        <f t="shared" si="61"/>
        <v>0</v>
      </c>
      <c r="L144" s="34">
        <f t="shared" si="61"/>
        <v>0</v>
      </c>
      <c r="M144" s="34">
        <f t="shared" si="61"/>
        <v>0</v>
      </c>
      <c r="N144" s="34">
        <f t="shared" si="61"/>
        <v>0</v>
      </c>
      <c r="O144" s="34">
        <f t="shared" si="61"/>
        <v>0</v>
      </c>
      <c r="P144" s="34">
        <f t="shared" si="61"/>
        <v>0</v>
      </c>
      <c r="Q144" s="34">
        <f t="shared" si="61"/>
        <v>0</v>
      </c>
      <c r="R144" s="34">
        <f t="shared" si="61"/>
        <v>0</v>
      </c>
      <c r="S144" s="34">
        <f t="shared" si="61"/>
        <v>0</v>
      </c>
      <c r="T144" s="34">
        <f t="shared" si="61"/>
        <v>0</v>
      </c>
      <c r="U144" s="34">
        <f t="shared" si="61"/>
        <v>0</v>
      </c>
      <c r="V144" s="34">
        <f t="shared" si="61"/>
        <v>0</v>
      </c>
      <c r="W144" s="34">
        <f t="shared" si="62"/>
        <v>0</v>
      </c>
      <c r="X144" s="34">
        <f t="shared" si="62"/>
        <v>0</v>
      </c>
      <c r="Y144" s="34">
        <f t="shared" si="62"/>
        <v>0</v>
      </c>
      <c r="Z144" s="34">
        <f t="shared" si="59"/>
        <v>0</v>
      </c>
      <c r="AA144" s="34">
        <f t="shared" si="59"/>
        <v>0</v>
      </c>
      <c r="AB144" s="34">
        <f t="shared" si="59"/>
        <v>0</v>
      </c>
      <c r="AC144" s="34">
        <f t="shared" si="59"/>
        <v>0</v>
      </c>
      <c r="AD144" s="34">
        <f t="shared" si="59"/>
        <v>0</v>
      </c>
      <c r="AE144" s="34">
        <f t="shared" si="59"/>
        <v>0</v>
      </c>
      <c r="AF144" s="34">
        <f t="shared" si="59"/>
        <v>0</v>
      </c>
      <c r="AG144" s="34">
        <f t="shared" si="59"/>
        <v>1630638.5928976578</v>
      </c>
      <c r="AH144" s="34">
        <f t="shared" si="59"/>
        <v>0</v>
      </c>
      <c r="AI144" s="34">
        <f t="shared" si="59"/>
        <v>0</v>
      </c>
      <c r="AJ144" s="34">
        <f t="shared" si="59"/>
        <v>0</v>
      </c>
      <c r="AK144" s="34">
        <f t="shared" si="59"/>
        <v>0</v>
      </c>
      <c r="AL144" s="34">
        <f t="shared" si="59"/>
        <v>0</v>
      </c>
      <c r="AM144" s="34">
        <f t="shared" si="59"/>
        <v>0</v>
      </c>
      <c r="AN144" s="34">
        <f t="shared" si="59"/>
        <v>0</v>
      </c>
      <c r="AO144" s="34">
        <f t="shared" si="59"/>
        <v>0</v>
      </c>
      <c r="AP144" s="34">
        <f t="shared" si="60"/>
        <v>0</v>
      </c>
      <c r="AQ144" s="34">
        <f t="shared" si="60"/>
        <v>0</v>
      </c>
      <c r="AR144" s="34">
        <f t="shared" si="60"/>
        <v>0</v>
      </c>
      <c r="AS144" s="34">
        <f t="shared" si="60"/>
        <v>0</v>
      </c>
      <c r="AT144" s="34">
        <f t="shared" si="60"/>
        <v>0</v>
      </c>
      <c r="AU144" s="34">
        <f t="shared" si="60"/>
        <v>0</v>
      </c>
      <c r="AV144" s="34">
        <f t="shared" si="60"/>
        <v>0</v>
      </c>
      <c r="AX144" s="35" t="str">
        <f t="shared" si="39"/>
        <v>OK</v>
      </c>
      <c r="AY144" s="53">
        <v>212</v>
      </c>
      <c r="AZ144" s="36">
        <f t="shared" si="40"/>
        <v>1630638.5928976578</v>
      </c>
      <c r="BA144" s="7">
        <f>IF(AY144&lt;&gt;0,VLOOKUP(AY144,'2021 ROO Import'!$A$1:$D$966,4,FALSE),0)</f>
        <v>1630638.5928976578</v>
      </c>
    </row>
    <row r="145" spans="1:53" ht="9.75" customHeight="1" x14ac:dyDescent="0.15">
      <c r="A145" s="25">
        <f t="shared" si="54"/>
        <v>145</v>
      </c>
      <c r="B145" s="3" t="s">
        <v>255</v>
      </c>
      <c r="C145" s="3" t="s">
        <v>256</v>
      </c>
      <c r="E145" s="4" t="str">
        <f t="shared" si="57"/>
        <v>STLIGHT</v>
      </c>
      <c r="F145" s="3">
        <f t="shared" si="55"/>
        <v>2555691.2341313316</v>
      </c>
      <c r="G145" s="34">
        <f t="shared" si="61"/>
        <v>0</v>
      </c>
      <c r="H145" s="34">
        <f t="shared" si="61"/>
        <v>0</v>
      </c>
      <c r="I145" s="34">
        <f t="shared" si="61"/>
        <v>0</v>
      </c>
      <c r="J145" s="34">
        <f t="shared" si="61"/>
        <v>0</v>
      </c>
      <c r="K145" s="34">
        <f t="shared" si="61"/>
        <v>0</v>
      </c>
      <c r="L145" s="34">
        <f t="shared" si="61"/>
        <v>0</v>
      </c>
      <c r="M145" s="34">
        <f t="shared" si="61"/>
        <v>0</v>
      </c>
      <c r="N145" s="34">
        <f t="shared" si="61"/>
        <v>0</v>
      </c>
      <c r="O145" s="34">
        <f t="shared" si="61"/>
        <v>0</v>
      </c>
      <c r="P145" s="34">
        <f t="shared" si="61"/>
        <v>0</v>
      </c>
      <c r="Q145" s="34">
        <f t="shared" si="61"/>
        <v>0</v>
      </c>
      <c r="R145" s="34">
        <f t="shared" si="61"/>
        <v>0</v>
      </c>
      <c r="S145" s="34">
        <f t="shared" si="61"/>
        <v>0</v>
      </c>
      <c r="T145" s="34">
        <f t="shared" si="61"/>
        <v>0</v>
      </c>
      <c r="U145" s="34">
        <f t="shared" si="61"/>
        <v>0</v>
      </c>
      <c r="V145" s="34">
        <f t="shared" si="61"/>
        <v>0</v>
      </c>
      <c r="W145" s="34">
        <f t="shared" si="62"/>
        <v>0</v>
      </c>
      <c r="X145" s="34">
        <f t="shared" si="62"/>
        <v>0</v>
      </c>
      <c r="Y145" s="34">
        <f t="shared" si="62"/>
        <v>0</v>
      </c>
      <c r="Z145" s="34">
        <f t="shared" si="59"/>
        <v>0</v>
      </c>
      <c r="AA145" s="34">
        <f t="shared" si="59"/>
        <v>0</v>
      </c>
      <c r="AB145" s="34">
        <f t="shared" si="59"/>
        <v>0</v>
      </c>
      <c r="AC145" s="34">
        <f t="shared" si="59"/>
        <v>0</v>
      </c>
      <c r="AD145" s="34">
        <f t="shared" si="59"/>
        <v>0</v>
      </c>
      <c r="AE145" s="34">
        <f t="shared" si="59"/>
        <v>0</v>
      </c>
      <c r="AF145" s="34">
        <f t="shared" si="59"/>
        <v>2555691.2341313316</v>
      </c>
      <c r="AG145" s="34">
        <f t="shared" si="59"/>
        <v>0</v>
      </c>
      <c r="AH145" s="34">
        <f t="shared" si="59"/>
        <v>0</v>
      </c>
      <c r="AI145" s="34">
        <f t="shared" si="59"/>
        <v>0</v>
      </c>
      <c r="AJ145" s="34">
        <f t="shared" si="59"/>
        <v>0</v>
      </c>
      <c r="AK145" s="34">
        <f t="shared" si="59"/>
        <v>0</v>
      </c>
      <c r="AL145" s="34">
        <f t="shared" si="59"/>
        <v>0</v>
      </c>
      <c r="AM145" s="34">
        <f t="shared" si="59"/>
        <v>0</v>
      </c>
      <c r="AN145" s="34">
        <f t="shared" si="59"/>
        <v>0</v>
      </c>
      <c r="AO145" s="34">
        <f t="shared" si="59"/>
        <v>0</v>
      </c>
      <c r="AP145" s="34">
        <f t="shared" si="60"/>
        <v>0</v>
      </c>
      <c r="AQ145" s="34">
        <f t="shared" si="60"/>
        <v>0</v>
      </c>
      <c r="AR145" s="34">
        <f t="shared" si="60"/>
        <v>0</v>
      </c>
      <c r="AS145" s="34">
        <f t="shared" si="60"/>
        <v>0</v>
      </c>
      <c r="AT145" s="34">
        <f t="shared" si="60"/>
        <v>0</v>
      </c>
      <c r="AU145" s="34">
        <f t="shared" si="60"/>
        <v>0</v>
      </c>
      <c r="AV145" s="34">
        <f t="shared" si="60"/>
        <v>0</v>
      </c>
      <c r="AX145" s="35" t="str">
        <f t="shared" ref="AX145:AX209" si="63">IF(E145&lt;&gt;0,IF(ROUND(SUM(G145:AV145),5)=ROUND(F145,5),"OK","ERROR!"),"")</f>
        <v>OK</v>
      </c>
      <c r="AY145" s="53">
        <v>213</v>
      </c>
      <c r="AZ145" s="36">
        <f t="shared" ref="AZ145:AZ209" si="64">BA145</f>
        <v>2555691.2341313316</v>
      </c>
      <c r="BA145" s="7">
        <f>IF(AY145&lt;&gt;0,VLOOKUP(AY145,'2021 ROO Import'!$A$1:$D$966,4,FALSE),0)</f>
        <v>2555691.2341313316</v>
      </c>
    </row>
    <row r="146" spans="1:53" ht="9.75" customHeight="1" x14ac:dyDescent="0.15">
      <c r="A146" s="25">
        <f t="shared" si="54"/>
        <v>146</v>
      </c>
      <c r="B146" s="3" t="s">
        <v>46</v>
      </c>
      <c r="C146" s="3" t="s">
        <v>257</v>
      </c>
      <c r="F146" s="3">
        <f>SUM(F134:F145)</f>
        <v>650240653.8827287</v>
      </c>
      <c r="AX146" s="35" t="str">
        <f t="shared" si="63"/>
        <v/>
      </c>
      <c r="AY146" s="53">
        <v>214</v>
      </c>
      <c r="AZ146" s="36">
        <f t="shared" si="64"/>
        <v>650240653.8827287</v>
      </c>
      <c r="BA146" s="7">
        <f>IF(AY146&lt;&gt;0,VLOOKUP(AY146,'2021 ROO Import'!$A$1:$D$966,4,FALSE),0)</f>
        <v>650240653.8827287</v>
      </c>
    </row>
    <row r="147" spans="1:53" ht="9.75" customHeight="1" x14ac:dyDescent="0.15">
      <c r="A147" s="25">
        <f t="shared" si="54"/>
        <v>147</v>
      </c>
      <c r="B147" s="3" t="s">
        <v>46</v>
      </c>
      <c r="C147" s="3" t="s">
        <v>46</v>
      </c>
      <c r="AX147" s="35" t="str">
        <f t="shared" si="63"/>
        <v/>
      </c>
      <c r="AZ147" s="36">
        <f t="shared" si="64"/>
        <v>0</v>
      </c>
      <c r="BA147" s="7">
        <f>IF(AY147&lt;&gt;0,VLOOKUP(AY147,'2021 ROO Import'!$A$1:$D$966,4,FALSE),0)</f>
        <v>0</v>
      </c>
    </row>
    <row r="148" spans="1:53" ht="9.75" customHeight="1" x14ac:dyDescent="0.15">
      <c r="A148" s="25">
        <f t="shared" si="54"/>
        <v>148</v>
      </c>
      <c r="B148" s="6" t="str">
        <f>B114</f>
        <v>* * * TABLE 2 -  ACCUMULATED PROVISION FOR DEPRECIATION * * *</v>
      </c>
      <c r="C148" s="6"/>
      <c r="AX148" s="35" t="str">
        <f t="shared" si="63"/>
        <v/>
      </c>
      <c r="AZ148" s="36">
        <f t="shared" si="64"/>
        <v>0</v>
      </c>
      <c r="BA148" s="7">
        <f>IF(AY148&lt;&gt;0,VLOOKUP(AY148,'2021 ROO Import'!$A$1:$D$966,4,FALSE),0)</f>
        <v>0</v>
      </c>
    </row>
    <row r="149" spans="1:53" ht="9.75" customHeight="1" x14ac:dyDescent="0.15">
      <c r="A149" s="25">
        <f t="shared" si="54"/>
        <v>149</v>
      </c>
      <c r="AX149" s="35" t="str">
        <f t="shared" si="63"/>
        <v/>
      </c>
      <c r="AZ149" s="36">
        <f t="shared" si="64"/>
        <v>0</v>
      </c>
      <c r="BA149" s="7">
        <f>IF(AY149&lt;&gt;0,VLOOKUP(AY149,'2021 ROO Import'!$A$1:$D$966,4,FALSE),0)</f>
        <v>0</v>
      </c>
    </row>
    <row r="150" spans="1:53" ht="9.75" customHeight="1" x14ac:dyDescent="0.15">
      <c r="A150" s="25">
        <f t="shared" si="54"/>
        <v>150</v>
      </c>
      <c r="B150" s="3" t="s">
        <v>258</v>
      </c>
      <c r="AX150" s="35" t="str">
        <f t="shared" si="63"/>
        <v/>
      </c>
      <c r="AZ150" s="36">
        <f t="shared" si="64"/>
        <v>0</v>
      </c>
      <c r="BA150" s="7">
        <f>IF(AY150&lt;&gt;0,VLOOKUP(AY150,'2021 ROO Import'!$A$1:$D$966,4,FALSE),0)</f>
        <v>0</v>
      </c>
    </row>
    <row r="151" spans="1:53" ht="9.75" customHeight="1" x14ac:dyDescent="0.15">
      <c r="A151" s="25">
        <f t="shared" si="54"/>
        <v>151</v>
      </c>
      <c r="B151" s="3" t="s">
        <v>259</v>
      </c>
      <c r="C151" s="3" t="s">
        <v>194</v>
      </c>
      <c r="E151" s="4" t="str">
        <f t="shared" ref="E151:E160" si="65">E99</f>
        <v xml:space="preserve">  P-PTD</v>
      </c>
      <c r="F151" s="3">
        <f t="shared" ref="F151:F160" si="66">($AZ151)</f>
        <v>0</v>
      </c>
      <c r="G151" s="34">
        <f t="shared" ref="G151:AV157" si="67">INDEX(Func_Alloc,MATCH($E151,FA_Desc,0),MATCH(G$6,$G$6:$AV$6,0))*$F151</f>
        <v>0</v>
      </c>
      <c r="H151" s="34">
        <f t="shared" si="67"/>
        <v>0</v>
      </c>
      <c r="I151" s="34">
        <f t="shared" si="67"/>
        <v>0</v>
      </c>
      <c r="J151" s="34">
        <f t="shared" si="67"/>
        <v>0</v>
      </c>
      <c r="K151" s="34">
        <f t="shared" si="67"/>
        <v>0</v>
      </c>
      <c r="L151" s="34">
        <f t="shared" si="67"/>
        <v>0</v>
      </c>
      <c r="M151" s="34">
        <f t="shared" si="67"/>
        <v>0</v>
      </c>
      <c r="N151" s="34">
        <f t="shared" si="67"/>
        <v>0</v>
      </c>
      <c r="O151" s="34">
        <f t="shared" si="67"/>
        <v>0</v>
      </c>
      <c r="P151" s="34">
        <f t="shared" si="67"/>
        <v>0</v>
      </c>
      <c r="Q151" s="34">
        <f t="shared" si="67"/>
        <v>0</v>
      </c>
      <c r="R151" s="34">
        <f t="shared" si="67"/>
        <v>0</v>
      </c>
      <c r="S151" s="34">
        <f t="shared" si="67"/>
        <v>0</v>
      </c>
      <c r="T151" s="34">
        <f t="shared" si="67"/>
        <v>0</v>
      </c>
      <c r="U151" s="34">
        <f t="shared" si="67"/>
        <v>0</v>
      </c>
      <c r="V151" s="34">
        <f t="shared" si="67"/>
        <v>0</v>
      </c>
      <c r="W151" s="34">
        <f t="shared" si="67"/>
        <v>0</v>
      </c>
      <c r="X151" s="34">
        <f t="shared" si="67"/>
        <v>0</v>
      </c>
      <c r="Y151" s="34">
        <f t="shared" si="67"/>
        <v>0</v>
      </c>
      <c r="Z151" s="34">
        <f t="shared" si="67"/>
        <v>0</v>
      </c>
      <c r="AA151" s="34">
        <f t="shared" si="67"/>
        <v>0</v>
      </c>
      <c r="AB151" s="34">
        <f t="shared" si="67"/>
        <v>0</v>
      </c>
      <c r="AC151" s="34">
        <f t="shared" si="67"/>
        <v>0</v>
      </c>
      <c r="AD151" s="34">
        <f t="shared" si="67"/>
        <v>0</v>
      </c>
      <c r="AE151" s="34">
        <f t="shared" si="67"/>
        <v>0</v>
      </c>
      <c r="AF151" s="34">
        <f t="shared" si="67"/>
        <v>0</v>
      </c>
      <c r="AG151" s="34">
        <f t="shared" si="67"/>
        <v>0</v>
      </c>
      <c r="AH151" s="34">
        <f t="shared" si="67"/>
        <v>0</v>
      </c>
      <c r="AI151" s="34">
        <f t="shared" si="67"/>
        <v>0</v>
      </c>
      <c r="AJ151" s="34">
        <f t="shared" si="67"/>
        <v>0</v>
      </c>
      <c r="AK151" s="34">
        <f t="shared" si="67"/>
        <v>0</v>
      </c>
      <c r="AL151" s="34">
        <f t="shared" si="67"/>
        <v>0</v>
      </c>
      <c r="AM151" s="34">
        <f t="shared" si="67"/>
        <v>0</v>
      </c>
      <c r="AN151" s="34">
        <f t="shared" si="67"/>
        <v>0</v>
      </c>
      <c r="AO151" s="34">
        <f t="shared" si="67"/>
        <v>0</v>
      </c>
      <c r="AP151" s="34">
        <f t="shared" si="67"/>
        <v>0</v>
      </c>
      <c r="AQ151" s="34">
        <f t="shared" si="67"/>
        <v>0</v>
      </c>
      <c r="AR151" s="34">
        <f t="shared" si="67"/>
        <v>0</v>
      </c>
      <c r="AS151" s="34">
        <f t="shared" si="67"/>
        <v>0</v>
      </c>
      <c r="AT151" s="34">
        <f t="shared" si="67"/>
        <v>0</v>
      </c>
      <c r="AU151" s="34">
        <f t="shared" si="67"/>
        <v>0</v>
      </c>
      <c r="AV151" s="34">
        <f t="shared" si="67"/>
        <v>0</v>
      </c>
      <c r="AX151" s="35" t="str">
        <f t="shared" si="63"/>
        <v>OK</v>
      </c>
      <c r="AY151" s="53">
        <v>219</v>
      </c>
      <c r="AZ151" s="36">
        <f t="shared" si="64"/>
        <v>0</v>
      </c>
      <c r="BA151" s="7">
        <f>IF(AY151&lt;&gt;0,VLOOKUP(AY151,'2021 ROO Import'!$A$1:$D$966,4,FALSE),0)</f>
        <v>0</v>
      </c>
    </row>
    <row r="152" spans="1:53" ht="9.75" customHeight="1" x14ac:dyDescent="0.15">
      <c r="A152" s="25">
        <f t="shared" si="54"/>
        <v>152</v>
      </c>
      <c r="B152" s="3" t="s">
        <v>260</v>
      </c>
      <c r="C152" s="3" t="s">
        <v>204</v>
      </c>
      <c r="E152" s="4" t="str">
        <f t="shared" si="65"/>
        <v xml:space="preserve">  P-PTD</v>
      </c>
      <c r="F152" s="3">
        <f t="shared" si="66"/>
        <v>33502595.096114617</v>
      </c>
      <c r="G152" s="34">
        <f t="shared" si="67"/>
        <v>5799982.8015120719</v>
      </c>
      <c r="H152" s="34">
        <f t="shared" si="67"/>
        <v>1005534.6575483495</v>
      </c>
      <c r="I152" s="34">
        <f t="shared" si="67"/>
        <v>0</v>
      </c>
      <c r="J152" s="34">
        <f t="shared" si="67"/>
        <v>6895584.2481148019</v>
      </c>
      <c r="K152" s="34">
        <f t="shared" si="67"/>
        <v>0</v>
      </c>
      <c r="L152" s="34">
        <f t="shared" si="67"/>
        <v>0</v>
      </c>
      <c r="M152" s="34">
        <f t="shared" si="67"/>
        <v>0</v>
      </c>
      <c r="N152" s="34">
        <f t="shared" si="67"/>
        <v>7629265.5278466614</v>
      </c>
      <c r="O152" s="34">
        <f t="shared" si="67"/>
        <v>0</v>
      </c>
      <c r="P152" s="34">
        <f t="shared" si="67"/>
        <v>474.24967986347878</v>
      </c>
      <c r="Q152" s="34">
        <f t="shared" si="67"/>
        <v>2234254.2216333458</v>
      </c>
      <c r="R152" s="34">
        <f t="shared" si="67"/>
        <v>114626.92475712903</v>
      </c>
      <c r="S152" s="34">
        <f t="shared" si="67"/>
        <v>0</v>
      </c>
      <c r="T152" s="34">
        <f t="shared" si="67"/>
        <v>2874814.9529140489</v>
      </c>
      <c r="U152" s="34">
        <f t="shared" si="67"/>
        <v>1384170.1625141716</v>
      </c>
      <c r="V152" s="34">
        <f t="shared" si="67"/>
        <v>180672.52947673263</v>
      </c>
      <c r="W152" s="34">
        <f t="shared" si="67"/>
        <v>651294.96945111325</v>
      </c>
      <c r="X152" s="34">
        <f t="shared" si="67"/>
        <v>313586.46677275829</v>
      </c>
      <c r="Y152" s="34">
        <f t="shared" si="67"/>
        <v>185963.34695129792</v>
      </c>
      <c r="Z152" s="34">
        <f t="shared" si="67"/>
        <v>1900574.3583802511</v>
      </c>
      <c r="AA152" s="34">
        <f t="shared" si="67"/>
        <v>915091.35773863969</v>
      </c>
      <c r="AB152" s="34">
        <f t="shared" si="67"/>
        <v>212791.66295525679</v>
      </c>
      <c r="AC152" s="34">
        <f t="shared" si="67"/>
        <v>102455.24512660512</v>
      </c>
      <c r="AD152" s="34">
        <f t="shared" si="67"/>
        <v>389540.43818092579</v>
      </c>
      <c r="AE152" s="34">
        <f t="shared" si="67"/>
        <v>654490.60584504518</v>
      </c>
      <c r="AF152" s="34">
        <f t="shared" si="67"/>
        <v>30813.04896282206</v>
      </c>
      <c r="AG152" s="34">
        <f t="shared" si="67"/>
        <v>26613.319752719559</v>
      </c>
      <c r="AH152" s="34">
        <f t="shared" si="67"/>
        <v>0</v>
      </c>
      <c r="AI152" s="34">
        <f t="shared" si="67"/>
        <v>0</v>
      </c>
      <c r="AJ152" s="34">
        <f t="shared" si="67"/>
        <v>0</v>
      </c>
      <c r="AK152" s="34">
        <f t="shared" si="67"/>
        <v>0</v>
      </c>
      <c r="AL152" s="34">
        <f t="shared" si="67"/>
        <v>0</v>
      </c>
      <c r="AM152" s="34">
        <f t="shared" si="67"/>
        <v>0</v>
      </c>
      <c r="AN152" s="34">
        <f t="shared" si="67"/>
        <v>0</v>
      </c>
      <c r="AO152" s="34">
        <f t="shared" si="67"/>
        <v>0</v>
      </c>
      <c r="AP152" s="34">
        <f t="shared" si="67"/>
        <v>0</v>
      </c>
      <c r="AQ152" s="34">
        <f t="shared" si="67"/>
        <v>0</v>
      </c>
      <c r="AR152" s="34">
        <f t="shared" si="67"/>
        <v>0</v>
      </c>
      <c r="AS152" s="34">
        <f t="shared" si="67"/>
        <v>0</v>
      </c>
      <c r="AT152" s="34">
        <f t="shared" si="67"/>
        <v>0</v>
      </c>
      <c r="AU152" s="34">
        <f t="shared" si="67"/>
        <v>0</v>
      </c>
      <c r="AV152" s="34">
        <f t="shared" si="67"/>
        <v>0</v>
      </c>
      <c r="AX152" s="35" t="str">
        <f t="shared" si="63"/>
        <v>OK</v>
      </c>
      <c r="AY152" s="53">
        <v>220</v>
      </c>
      <c r="AZ152" s="36">
        <f t="shared" si="64"/>
        <v>33502595.096114617</v>
      </c>
      <c r="BA152" s="7">
        <f>IF(AY152&lt;&gt;0,VLOOKUP(AY152,'2021 ROO Import'!$A$1:$D$966,4,FALSE),0)</f>
        <v>33502595.096114617</v>
      </c>
    </row>
    <row r="153" spans="1:53" ht="9.75" customHeight="1" x14ac:dyDescent="0.15">
      <c r="A153" s="25">
        <f t="shared" si="54"/>
        <v>153</v>
      </c>
      <c r="B153" s="3" t="s">
        <v>261</v>
      </c>
      <c r="C153" s="3" t="s">
        <v>262</v>
      </c>
      <c r="E153" s="4" t="str">
        <f t="shared" si="65"/>
        <v xml:space="preserve">  P-PTD</v>
      </c>
      <c r="F153" s="3">
        <f t="shared" si="66"/>
        <v>15946345.925673785</v>
      </c>
      <c r="G153" s="34">
        <f t="shared" si="67"/>
        <v>2760637.8506062711</v>
      </c>
      <c r="H153" s="34">
        <f t="shared" si="67"/>
        <v>478607.80466464465</v>
      </c>
      <c r="I153" s="34">
        <f t="shared" si="67"/>
        <v>0</v>
      </c>
      <c r="J153" s="34">
        <f t="shared" si="67"/>
        <v>3282115.0560010821</v>
      </c>
      <c r="K153" s="34">
        <f t="shared" si="67"/>
        <v>0</v>
      </c>
      <c r="L153" s="34">
        <f t="shared" si="67"/>
        <v>0</v>
      </c>
      <c r="M153" s="34">
        <f t="shared" si="67"/>
        <v>0</v>
      </c>
      <c r="N153" s="34">
        <f t="shared" si="67"/>
        <v>3631327.8692840771</v>
      </c>
      <c r="O153" s="34">
        <f t="shared" si="67"/>
        <v>0</v>
      </c>
      <c r="P153" s="34">
        <f t="shared" si="67"/>
        <v>225.73025846347437</v>
      </c>
      <c r="Q153" s="34">
        <f t="shared" si="67"/>
        <v>1063445.7003061906</v>
      </c>
      <c r="R153" s="34">
        <f t="shared" si="67"/>
        <v>54559.373365836494</v>
      </c>
      <c r="S153" s="34">
        <f t="shared" si="67"/>
        <v>0</v>
      </c>
      <c r="T153" s="34">
        <f t="shared" si="67"/>
        <v>1368335.6044494454</v>
      </c>
      <c r="U153" s="34">
        <f t="shared" si="67"/>
        <v>658828.25399417733</v>
      </c>
      <c r="V153" s="34">
        <f t="shared" si="67"/>
        <v>85995.328004802737</v>
      </c>
      <c r="W153" s="34">
        <f t="shared" si="67"/>
        <v>309999.11656763143</v>
      </c>
      <c r="X153" s="34">
        <f t="shared" si="67"/>
        <v>149258.83390293366</v>
      </c>
      <c r="Y153" s="34">
        <f t="shared" si="67"/>
        <v>88513.616675783996</v>
      </c>
      <c r="Z153" s="34">
        <f t="shared" si="67"/>
        <v>904622.94306603703</v>
      </c>
      <c r="AA153" s="34">
        <f t="shared" si="67"/>
        <v>435559.19480957353</v>
      </c>
      <c r="AB153" s="34">
        <f t="shared" si="67"/>
        <v>101283.18292505741</v>
      </c>
      <c r="AC153" s="34">
        <f t="shared" si="67"/>
        <v>48765.976963916532</v>
      </c>
      <c r="AD153" s="34">
        <f t="shared" si="67"/>
        <v>185410.90806401381</v>
      </c>
      <c r="AE153" s="34">
        <f t="shared" si="67"/>
        <v>311520.15466166916</v>
      </c>
      <c r="AF153" s="34">
        <f t="shared" si="67"/>
        <v>14666.193361327647</v>
      </c>
      <c r="AG153" s="34">
        <f t="shared" si="67"/>
        <v>12667.233740846848</v>
      </c>
      <c r="AH153" s="34">
        <f t="shared" si="67"/>
        <v>0</v>
      </c>
      <c r="AI153" s="34">
        <f t="shared" si="67"/>
        <v>0</v>
      </c>
      <c r="AJ153" s="34">
        <f t="shared" si="67"/>
        <v>0</v>
      </c>
      <c r="AK153" s="34">
        <f t="shared" si="67"/>
        <v>0</v>
      </c>
      <c r="AL153" s="34">
        <f t="shared" si="67"/>
        <v>0</v>
      </c>
      <c r="AM153" s="34">
        <f t="shared" si="67"/>
        <v>0</v>
      </c>
      <c r="AN153" s="34">
        <f t="shared" si="67"/>
        <v>0</v>
      </c>
      <c r="AO153" s="34">
        <f t="shared" si="67"/>
        <v>0</v>
      </c>
      <c r="AP153" s="34">
        <f t="shared" si="67"/>
        <v>0</v>
      </c>
      <c r="AQ153" s="34">
        <f t="shared" si="67"/>
        <v>0</v>
      </c>
      <c r="AR153" s="34">
        <f t="shared" si="67"/>
        <v>0</v>
      </c>
      <c r="AS153" s="34">
        <f t="shared" si="67"/>
        <v>0</v>
      </c>
      <c r="AT153" s="34">
        <f t="shared" si="67"/>
        <v>0</v>
      </c>
      <c r="AU153" s="34">
        <f t="shared" si="67"/>
        <v>0</v>
      </c>
      <c r="AV153" s="34">
        <f t="shared" si="67"/>
        <v>0</v>
      </c>
      <c r="AX153" s="35" t="str">
        <f t="shared" si="63"/>
        <v>OK</v>
      </c>
      <c r="AY153" s="53">
        <v>221</v>
      </c>
      <c r="AZ153" s="36">
        <f t="shared" si="64"/>
        <v>15946345.925673785</v>
      </c>
      <c r="BA153" s="7">
        <f>IF(AY153&lt;&gt;0,VLOOKUP(AY153,'2021 ROO Import'!$A$1:$D$966,4,FALSE),0)</f>
        <v>15946345.925673785</v>
      </c>
    </row>
    <row r="154" spans="1:53" ht="9.75" customHeight="1" x14ac:dyDescent="0.15">
      <c r="A154" s="25">
        <f t="shared" si="54"/>
        <v>154</v>
      </c>
      <c r="B154" s="3" t="s">
        <v>263</v>
      </c>
      <c r="C154" s="3" t="s">
        <v>264</v>
      </c>
      <c r="E154" s="4" t="str">
        <f t="shared" si="65"/>
        <v xml:space="preserve">  P-PTD</v>
      </c>
      <c r="F154" s="3">
        <f t="shared" si="66"/>
        <v>23966035.942367505</v>
      </c>
      <c r="G154" s="34">
        <f t="shared" si="67"/>
        <v>4149009.8270707452</v>
      </c>
      <c r="H154" s="34">
        <f t="shared" si="67"/>
        <v>719307.85286823136</v>
      </c>
      <c r="I154" s="34">
        <f t="shared" si="67"/>
        <v>0</v>
      </c>
      <c r="J154" s="34">
        <f t="shared" si="67"/>
        <v>4932746.8352774903</v>
      </c>
      <c r="K154" s="34">
        <f t="shared" si="67"/>
        <v>0</v>
      </c>
      <c r="L154" s="34">
        <f t="shared" si="67"/>
        <v>0</v>
      </c>
      <c r="M154" s="34">
        <f t="shared" si="67"/>
        <v>0</v>
      </c>
      <c r="N154" s="34">
        <f t="shared" si="67"/>
        <v>5457584.7432022747</v>
      </c>
      <c r="O154" s="34">
        <f t="shared" si="67"/>
        <v>0</v>
      </c>
      <c r="P154" s="34">
        <f t="shared" si="67"/>
        <v>339.25386498141893</v>
      </c>
      <c r="Q154" s="34">
        <f t="shared" si="67"/>
        <v>1598270.7257880748</v>
      </c>
      <c r="R154" s="34">
        <f t="shared" si="67"/>
        <v>81998.21508785164</v>
      </c>
      <c r="S154" s="34">
        <f t="shared" si="67"/>
        <v>0</v>
      </c>
      <c r="T154" s="34">
        <f t="shared" si="67"/>
        <v>2056494.9757335042</v>
      </c>
      <c r="U154" s="34">
        <f t="shared" si="67"/>
        <v>990164.24757539073</v>
      </c>
      <c r="V154" s="34">
        <f t="shared" si="67"/>
        <v>129243.84880680448</v>
      </c>
      <c r="W154" s="34">
        <f t="shared" si="67"/>
        <v>465902.97265535523</v>
      </c>
      <c r="X154" s="34">
        <f t="shared" si="67"/>
        <v>224323.65350072662</v>
      </c>
      <c r="Y154" s="34">
        <f t="shared" si="67"/>
        <v>133028.62790812977</v>
      </c>
      <c r="Z154" s="34">
        <f t="shared" si="67"/>
        <v>1359573.2883798492</v>
      </c>
      <c r="AA154" s="34">
        <f t="shared" si="67"/>
        <v>654609.36107177939</v>
      </c>
      <c r="AB154" s="34">
        <f t="shared" si="67"/>
        <v>152220.22735824634</v>
      </c>
      <c r="AC154" s="34">
        <f t="shared" si="67"/>
        <v>73291.220579896384</v>
      </c>
      <c r="AD154" s="34">
        <f t="shared" si="67"/>
        <v>278657.22388569074</v>
      </c>
      <c r="AE154" s="34">
        <f t="shared" si="67"/>
        <v>468188.96681359858</v>
      </c>
      <c r="AF154" s="34">
        <f t="shared" si="67"/>
        <v>22042.072765359157</v>
      </c>
      <c r="AG154" s="34">
        <f t="shared" si="67"/>
        <v>19037.802173520737</v>
      </c>
      <c r="AH154" s="34">
        <f t="shared" si="67"/>
        <v>0</v>
      </c>
      <c r="AI154" s="34">
        <f t="shared" si="67"/>
        <v>0</v>
      </c>
      <c r="AJ154" s="34">
        <f t="shared" si="67"/>
        <v>0</v>
      </c>
      <c r="AK154" s="34">
        <f t="shared" si="67"/>
        <v>0</v>
      </c>
      <c r="AL154" s="34">
        <f t="shared" si="67"/>
        <v>0</v>
      </c>
      <c r="AM154" s="34">
        <f t="shared" si="67"/>
        <v>0</v>
      </c>
      <c r="AN154" s="34">
        <f t="shared" si="67"/>
        <v>0</v>
      </c>
      <c r="AO154" s="34">
        <f t="shared" si="67"/>
        <v>0</v>
      </c>
      <c r="AP154" s="34">
        <f t="shared" si="67"/>
        <v>0</v>
      </c>
      <c r="AQ154" s="34">
        <f t="shared" si="67"/>
        <v>0</v>
      </c>
      <c r="AR154" s="34">
        <f t="shared" si="67"/>
        <v>0</v>
      </c>
      <c r="AS154" s="34">
        <f t="shared" si="67"/>
        <v>0</v>
      </c>
      <c r="AT154" s="34">
        <f t="shared" si="67"/>
        <v>0</v>
      </c>
      <c r="AU154" s="34">
        <f t="shared" si="67"/>
        <v>0</v>
      </c>
      <c r="AV154" s="34">
        <f t="shared" si="67"/>
        <v>0</v>
      </c>
      <c r="AX154" s="35" t="str">
        <f t="shared" si="63"/>
        <v>OK</v>
      </c>
      <c r="AY154" s="53">
        <v>222</v>
      </c>
      <c r="AZ154" s="36">
        <f t="shared" si="64"/>
        <v>23966035.942367505</v>
      </c>
      <c r="BA154" s="7">
        <f>IF(AY154&lt;&gt;0,VLOOKUP(AY154,'2021 ROO Import'!$A$1:$D$966,4,FALSE),0)</f>
        <v>23966035.942367505</v>
      </c>
    </row>
    <row r="155" spans="1:53" ht="9.75" customHeight="1" x14ac:dyDescent="0.15">
      <c r="A155" s="25">
        <f t="shared" si="54"/>
        <v>155</v>
      </c>
      <c r="B155" s="3" t="s">
        <v>265</v>
      </c>
      <c r="C155" s="3" t="s">
        <v>266</v>
      </c>
      <c r="E155" s="4" t="str">
        <f t="shared" si="65"/>
        <v xml:space="preserve">  P-PTD</v>
      </c>
      <c r="F155" s="3">
        <f t="shared" si="66"/>
        <v>1125415.280806717</v>
      </c>
      <c r="G155" s="34">
        <f t="shared" si="67"/>
        <v>194832.34819606066</v>
      </c>
      <c r="H155" s="34">
        <f t="shared" si="67"/>
        <v>33777.803353415489</v>
      </c>
      <c r="I155" s="34">
        <f t="shared" si="67"/>
        <v>0</v>
      </c>
      <c r="J155" s="34">
        <f t="shared" si="67"/>
        <v>231635.66465985461</v>
      </c>
      <c r="K155" s="34">
        <f t="shared" si="67"/>
        <v>0</v>
      </c>
      <c r="L155" s="34">
        <f t="shared" si="67"/>
        <v>0</v>
      </c>
      <c r="M155" s="34">
        <f t="shared" si="67"/>
        <v>0</v>
      </c>
      <c r="N155" s="34">
        <f t="shared" si="67"/>
        <v>256281.40094037991</v>
      </c>
      <c r="O155" s="34">
        <f t="shared" si="67"/>
        <v>0</v>
      </c>
      <c r="P155" s="34">
        <f t="shared" si="67"/>
        <v>15.930940128812601</v>
      </c>
      <c r="Q155" s="34">
        <f t="shared" si="67"/>
        <v>75052.808148724391</v>
      </c>
      <c r="R155" s="34">
        <f t="shared" si="67"/>
        <v>3850.5343345332553</v>
      </c>
      <c r="S155" s="34">
        <f t="shared" si="67"/>
        <v>0</v>
      </c>
      <c r="T155" s="34">
        <f t="shared" si="67"/>
        <v>96570.449788121827</v>
      </c>
      <c r="U155" s="34">
        <f t="shared" si="67"/>
        <v>46496.883231317908</v>
      </c>
      <c r="V155" s="34">
        <f t="shared" si="67"/>
        <v>6069.1306124729963</v>
      </c>
      <c r="W155" s="34">
        <f t="shared" si="67"/>
        <v>21878.224920487788</v>
      </c>
      <c r="X155" s="34">
        <f t="shared" si="67"/>
        <v>10533.960146901529</v>
      </c>
      <c r="Y155" s="34">
        <f t="shared" si="67"/>
        <v>6246.8591381813085</v>
      </c>
      <c r="Z155" s="34">
        <f t="shared" si="67"/>
        <v>63843.872962504152</v>
      </c>
      <c r="AA155" s="34">
        <f t="shared" si="67"/>
        <v>30739.642537502008</v>
      </c>
      <c r="AB155" s="34">
        <f t="shared" si="67"/>
        <v>7148.0728114071253</v>
      </c>
      <c r="AC155" s="34">
        <f t="shared" si="67"/>
        <v>3441.6646869738011</v>
      </c>
      <c r="AD155" s="34">
        <f t="shared" si="67"/>
        <v>13085.397127095983</v>
      </c>
      <c r="AE155" s="34">
        <f t="shared" si="67"/>
        <v>21985.572366836808</v>
      </c>
      <c r="AF155" s="34">
        <f t="shared" si="67"/>
        <v>1035.0683596754313</v>
      </c>
      <c r="AG155" s="34">
        <f t="shared" si="67"/>
        <v>893.99154414098894</v>
      </c>
      <c r="AH155" s="34">
        <f t="shared" si="67"/>
        <v>0</v>
      </c>
      <c r="AI155" s="34">
        <f t="shared" si="67"/>
        <v>0</v>
      </c>
      <c r="AJ155" s="34">
        <f t="shared" si="67"/>
        <v>0</v>
      </c>
      <c r="AK155" s="34">
        <f t="shared" si="67"/>
        <v>0</v>
      </c>
      <c r="AL155" s="34">
        <f t="shared" si="67"/>
        <v>0</v>
      </c>
      <c r="AM155" s="34">
        <f t="shared" si="67"/>
        <v>0</v>
      </c>
      <c r="AN155" s="34">
        <f t="shared" si="67"/>
        <v>0</v>
      </c>
      <c r="AO155" s="34">
        <f t="shared" si="67"/>
        <v>0</v>
      </c>
      <c r="AP155" s="34">
        <f t="shared" si="67"/>
        <v>0</v>
      </c>
      <c r="AQ155" s="34">
        <f t="shared" si="67"/>
        <v>0</v>
      </c>
      <c r="AR155" s="34">
        <f t="shared" si="67"/>
        <v>0</v>
      </c>
      <c r="AS155" s="34">
        <f t="shared" si="67"/>
        <v>0</v>
      </c>
      <c r="AT155" s="34">
        <f t="shared" si="67"/>
        <v>0</v>
      </c>
      <c r="AU155" s="34">
        <f t="shared" si="67"/>
        <v>0</v>
      </c>
      <c r="AV155" s="34">
        <f t="shared" si="67"/>
        <v>0</v>
      </c>
      <c r="AX155" s="35" t="str">
        <f t="shared" si="63"/>
        <v>OK</v>
      </c>
      <c r="AY155" s="53">
        <v>223</v>
      </c>
      <c r="AZ155" s="36">
        <f t="shared" si="64"/>
        <v>1125415.280806717</v>
      </c>
      <c r="BA155" s="7">
        <f>IF(AY155&lt;&gt;0,VLOOKUP(AY155,'2021 ROO Import'!$A$1:$D$966,4,FALSE),0)</f>
        <v>1125415.280806717</v>
      </c>
    </row>
    <row r="156" spans="1:53" ht="9.75" customHeight="1" x14ac:dyDescent="0.15">
      <c r="A156" s="25">
        <f t="shared" si="54"/>
        <v>156</v>
      </c>
      <c r="B156" s="3" t="s">
        <v>267</v>
      </c>
      <c r="C156" s="3" t="s">
        <v>268</v>
      </c>
      <c r="E156" s="4" t="str">
        <f t="shared" si="65"/>
        <v xml:space="preserve">  P-PTD</v>
      </c>
      <c r="F156" s="3">
        <f t="shared" si="66"/>
        <v>4080300.9896016843</v>
      </c>
      <c r="G156" s="34">
        <f t="shared" si="67"/>
        <v>706383.35617848975</v>
      </c>
      <c r="H156" s="34">
        <f t="shared" si="67"/>
        <v>122464.66419997247</v>
      </c>
      <c r="I156" s="34">
        <f t="shared" si="67"/>
        <v>0</v>
      </c>
      <c r="J156" s="34">
        <f t="shared" si="67"/>
        <v>839817.30820391362</v>
      </c>
      <c r="K156" s="34">
        <f t="shared" si="67"/>
        <v>0</v>
      </c>
      <c r="L156" s="34">
        <f t="shared" si="67"/>
        <v>0</v>
      </c>
      <c r="M156" s="34">
        <f t="shared" si="67"/>
        <v>0</v>
      </c>
      <c r="N156" s="34">
        <f t="shared" si="67"/>
        <v>929172.78777657857</v>
      </c>
      <c r="O156" s="34">
        <f t="shared" si="67"/>
        <v>0</v>
      </c>
      <c r="P156" s="34">
        <f t="shared" si="67"/>
        <v>57.759150672171387</v>
      </c>
      <c r="Q156" s="34">
        <f t="shared" si="67"/>
        <v>272111.15095408051</v>
      </c>
      <c r="R156" s="34">
        <f t="shared" si="67"/>
        <v>13960.481365091424</v>
      </c>
      <c r="S156" s="34">
        <f t="shared" si="67"/>
        <v>0</v>
      </c>
      <c r="T156" s="34">
        <f t="shared" si="67"/>
        <v>350125.42352748325</v>
      </c>
      <c r="U156" s="34">
        <f t="shared" si="67"/>
        <v>168578.90762434376</v>
      </c>
      <c r="V156" s="34">
        <f t="shared" si="67"/>
        <v>22004.21485866468</v>
      </c>
      <c r="W156" s="34">
        <f t="shared" si="67"/>
        <v>79321.601826664788</v>
      </c>
      <c r="X156" s="34">
        <f t="shared" si="67"/>
        <v>38191.882360986754</v>
      </c>
      <c r="Y156" s="34">
        <f t="shared" si="67"/>
        <v>22648.58666673916</v>
      </c>
      <c r="Z156" s="34">
        <f t="shared" si="67"/>
        <v>231472.0818809013</v>
      </c>
      <c r="AA156" s="34">
        <f t="shared" si="67"/>
        <v>111449.52090561917</v>
      </c>
      <c r="AB156" s="34">
        <f t="shared" si="67"/>
        <v>25916.023234749835</v>
      </c>
      <c r="AC156" s="34">
        <f t="shared" si="67"/>
        <v>12478.085261175847</v>
      </c>
      <c r="AD156" s="34">
        <f t="shared" si="67"/>
        <v>47442.361728684024</v>
      </c>
      <c r="AE156" s="34">
        <f t="shared" si="67"/>
        <v>79710.800284371129</v>
      </c>
      <c r="AF156" s="34">
        <f t="shared" si="67"/>
        <v>3752.7395658442242</v>
      </c>
      <c r="AG156" s="34">
        <f t="shared" si="67"/>
        <v>3241.2520466571609</v>
      </c>
      <c r="AH156" s="34">
        <f t="shared" si="67"/>
        <v>0</v>
      </c>
      <c r="AI156" s="34">
        <f t="shared" si="67"/>
        <v>0</v>
      </c>
      <c r="AJ156" s="34">
        <f t="shared" si="67"/>
        <v>0</v>
      </c>
      <c r="AK156" s="34">
        <f t="shared" si="67"/>
        <v>0</v>
      </c>
      <c r="AL156" s="34">
        <f t="shared" si="67"/>
        <v>0</v>
      </c>
      <c r="AM156" s="34">
        <f t="shared" si="67"/>
        <v>0</v>
      </c>
      <c r="AN156" s="34">
        <f t="shared" si="67"/>
        <v>0</v>
      </c>
      <c r="AO156" s="34">
        <f t="shared" si="67"/>
        <v>0</v>
      </c>
      <c r="AP156" s="34">
        <f t="shared" si="67"/>
        <v>0</v>
      </c>
      <c r="AQ156" s="34">
        <f t="shared" si="67"/>
        <v>0</v>
      </c>
      <c r="AR156" s="34">
        <f t="shared" si="67"/>
        <v>0</v>
      </c>
      <c r="AS156" s="34">
        <f t="shared" si="67"/>
        <v>0</v>
      </c>
      <c r="AT156" s="34">
        <f t="shared" si="67"/>
        <v>0</v>
      </c>
      <c r="AU156" s="34">
        <f t="shared" si="67"/>
        <v>0</v>
      </c>
      <c r="AV156" s="34">
        <f t="shared" si="67"/>
        <v>0</v>
      </c>
      <c r="AX156" s="35" t="str">
        <f t="shared" si="63"/>
        <v>OK</v>
      </c>
      <c r="AY156" s="53">
        <v>224</v>
      </c>
      <c r="AZ156" s="36">
        <f t="shared" si="64"/>
        <v>4080300.9896016843</v>
      </c>
      <c r="BA156" s="7">
        <f>IF(AY156&lt;&gt;0,VLOOKUP(AY156,'2021 ROO Import'!$A$1:$D$966,4,FALSE),0)</f>
        <v>4080300.9896016843</v>
      </c>
    </row>
    <row r="157" spans="1:53" ht="9.75" customHeight="1" x14ac:dyDescent="0.15">
      <c r="A157" s="25">
        <f t="shared" si="54"/>
        <v>157</v>
      </c>
      <c r="B157" s="3" t="s">
        <v>269</v>
      </c>
      <c r="C157" s="3" t="s">
        <v>270</v>
      </c>
      <c r="E157" s="4" t="str">
        <f t="shared" si="65"/>
        <v xml:space="preserve">  P-PTD</v>
      </c>
      <c r="F157" s="3">
        <f t="shared" si="66"/>
        <v>6242299.6454624571</v>
      </c>
      <c r="G157" s="34">
        <f t="shared" si="67"/>
        <v>1080669.437149541</v>
      </c>
      <c r="H157" s="34">
        <f t="shared" si="67"/>
        <v>187354.10251972443</v>
      </c>
      <c r="I157" s="34">
        <f t="shared" si="67"/>
        <v>0</v>
      </c>
      <c r="J157" s="34">
        <f t="shared" ref="J157:Y157" si="68">INDEX(Func_Alloc,MATCH($E157,FA_Desc,0),MATCH(J$6,$G$6:$AV$6,0))*$F157</f>
        <v>1284805.0422295642</v>
      </c>
      <c r="K157" s="34">
        <f t="shared" si="68"/>
        <v>0</v>
      </c>
      <c r="L157" s="34">
        <f t="shared" si="68"/>
        <v>0</v>
      </c>
      <c r="M157" s="34">
        <f t="shared" si="68"/>
        <v>0</v>
      </c>
      <c r="N157" s="34">
        <f t="shared" si="68"/>
        <v>1421506.6433805679</v>
      </c>
      <c r="O157" s="34">
        <f t="shared" si="68"/>
        <v>0</v>
      </c>
      <c r="P157" s="34">
        <f t="shared" si="68"/>
        <v>88.363561090699022</v>
      </c>
      <c r="Q157" s="34">
        <f t="shared" si="68"/>
        <v>416292.65719754016</v>
      </c>
      <c r="R157" s="34">
        <f t="shared" si="68"/>
        <v>21357.617513482139</v>
      </c>
      <c r="S157" s="34">
        <f t="shared" si="68"/>
        <v>0</v>
      </c>
      <c r="T157" s="34">
        <f t="shared" si="68"/>
        <v>535643.77057545364</v>
      </c>
      <c r="U157" s="34">
        <f t="shared" si="68"/>
        <v>257902.55620299617</v>
      </c>
      <c r="V157" s="34">
        <f t="shared" si="68"/>
        <v>33663.424085861596</v>
      </c>
      <c r="W157" s="34">
        <f t="shared" si="68"/>
        <v>121351.14743298384</v>
      </c>
      <c r="X157" s="34">
        <f t="shared" si="68"/>
        <v>58428.33024551074</v>
      </c>
      <c r="Y157" s="34">
        <f t="shared" si="68"/>
        <v>34649.224378374332</v>
      </c>
      <c r="Z157" s="34">
        <f t="shared" ref="Z157:AO160" si="69">INDEX(Func_Alloc,MATCH($E157,FA_Desc,0),MATCH(Z$6,$G$6:$AV$6,0))*$F157</f>
        <v>354120.46766693523</v>
      </c>
      <c r="AA157" s="34">
        <f t="shared" si="69"/>
        <v>170502.44739519106</v>
      </c>
      <c r="AB157" s="34">
        <f t="shared" si="69"/>
        <v>39647.953193244233</v>
      </c>
      <c r="AC157" s="34">
        <f t="shared" si="69"/>
        <v>19089.755241191666</v>
      </c>
      <c r="AD157" s="34">
        <f t="shared" si="69"/>
        <v>72580.292128835281</v>
      </c>
      <c r="AE157" s="34">
        <f t="shared" si="69"/>
        <v>121946.56757496507</v>
      </c>
      <c r="AF157" s="34">
        <f t="shared" si="69"/>
        <v>5741.1756929405192</v>
      </c>
      <c r="AG157" s="34">
        <f t="shared" si="69"/>
        <v>4958.6700964620695</v>
      </c>
      <c r="AH157" s="34">
        <f t="shared" si="69"/>
        <v>0</v>
      </c>
      <c r="AI157" s="34">
        <f t="shared" si="69"/>
        <v>0</v>
      </c>
      <c r="AJ157" s="34">
        <f t="shared" si="69"/>
        <v>0</v>
      </c>
      <c r="AK157" s="34">
        <f t="shared" si="69"/>
        <v>0</v>
      </c>
      <c r="AL157" s="34">
        <f t="shared" si="69"/>
        <v>0</v>
      </c>
      <c r="AM157" s="34">
        <f t="shared" si="69"/>
        <v>0</v>
      </c>
      <c r="AN157" s="34">
        <f t="shared" si="69"/>
        <v>0</v>
      </c>
      <c r="AO157" s="34">
        <f t="shared" si="69"/>
        <v>0</v>
      </c>
      <c r="AP157" s="34">
        <f t="shared" ref="AP157:AV160" si="70">INDEX(Func_Alloc,MATCH($E157,FA_Desc,0),MATCH(AP$6,$G$6:$AV$6,0))*$F157</f>
        <v>0</v>
      </c>
      <c r="AQ157" s="34">
        <f t="shared" si="70"/>
        <v>0</v>
      </c>
      <c r="AR157" s="34">
        <f t="shared" si="70"/>
        <v>0</v>
      </c>
      <c r="AS157" s="34">
        <f t="shared" si="70"/>
        <v>0</v>
      </c>
      <c r="AT157" s="34">
        <f t="shared" si="70"/>
        <v>0</v>
      </c>
      <c r="AU157" s="34">
        <f t="shared" si="70"/>
        <v>0</v>
      </c>
      <c r="AV157" s="34">
        <f t="shared" si="70"/>
        <v>0</v>
      </c>
      <c r="AX157" s="35" t="str">
        <f t="shared" si="63"/>
        <v>OK</v>
      </c>
      <c r="AY157" s="53">
        <v>225</v>
      </c>
      <c r="AZ157" s="36">
        <f t="shared" si="64"/>
        <v>6242299.6454624571</v>
      </c>
      <c r="BA157" s="7">
        <f>IF(AY157&lt;&gt;0,VLOOKUP(AY157,'2021 ROO Import'!$A$1:$D$966,4,FALSE),0)</f>
        <v>6242299.6454624571</v>
      </c>
    </row>
    <row r="158" spans="1:53" ht="9.75" customHeight="1" x14ac:dyDescent="0.15">
      <c r="A158" s="25">
        <f t="shared" si="54"/>
        <v>158</v>
      </c>
      <c r="B158" s="3" t="s">
        <v>271</v>
      </c>
      <c r="C158" s="3" t="s">
        <v>272</v>
      </c>
      <c r="E158" s="4" t="str">
        <f t="shared" si="65"/>
        <v xml:space="preserve">  P-PTD</v>
      </c>
      <c r="F158" s="3">
        <f t="shared" si="66"/>
        <v>4822075.1041465122</v>
      </c>
      <c r="G158" s="34">
        <f t="shared" ref="G158:V160" si="71">INDEX(Func_Alloc,MATCH($E158,FA_Desc,0),MATCH(G$6,$G$6:$AV$6,0))*$F158</f>
        <v>834799.5906410492</v>
      </c>
      <c r="H158" s="34">
        <f t="shared" si="71"/>
        <v>144728.00165509293</v>
      </c>
      <c r="I158" s="34">
        <f t="shared" si="71"/>
        <v>0</v>
      </c>
      <c r="J158" s="34">
        <f t="shared" si="71"/>
        <v>992491.03050036391</v>
      </c>
      <c r="K158" s="34">
        <f t="shared" si="71"/>
        <v>0</v>
      </c>
      <c r="L158" s="34">
        <f t="shared" si="71"/>
        <v>0</v>
      </c>
      <c r="M158" s="34">
        <f t="shared" si="71"/>
        <v>0</v>
      </c>
      <c r="N158" s="34">
        <f t="shared" si="71"/>
        <v>1098090.7974206179</v>
      </c>
      <c r="O158" s="34">
        <f t="shared" si="71"/>
        <v>0</v>
      </c>
      <c r="P158" s="34">
        <f t="shared" si="71"/>
        <v>68.259415960417599</v>
      </c>
      <c r="Q158" s="34">
        <f t="shared" si="71"/>
        <v>321579.31729061366</v>
      </c>
      <c r="R158" s="34">
        <f t="shared" si="71"/>
        <v>16498.412691628477</v>
      </c>
      <c r="S158" s="34">
        <f t="shared" si="71"/>
        <v>0</v>
      </c>
      <c r="T158" s="34">
        <f t="shared" si="71"/>
        <v>413776.11416981369</v>
      </c>
      <c r="U158" s="34">
        <f t="shared" si="71"/>
        <v>199225.53645213251</v>
      </c>
      <c r="V158" s="34">
        <f t="shared" si="71"/>
        <v>26004.448428353735</v>
      </c>
      <c r="W158" s="34">
        <f t="shared" ref="W158:Y160" si="72">INDEX(Func_Alloc,MATCH($E158,FA_Desc,0),MATCH(W$6,$G$6:$AV$6,0))*$F158</f>
        <v>93741.79070714135</v>
      </c>
      <c r="X158" s="34">
        <f t="shared" si="72"/>
        <v>45134.936266401397</v>
      </c>
      <c r="Y158" s="34">
        <f t="shared" si="72"/>
        <v>26765.963145392576</v>
      </c>
      <c r="Z158" s="34">
        <f t="shared" si="69"/>
        <v>273552.31052496872</v>
      </c>
      <c r="AA158" s="34">
        <f t="shared" si="69"/>
        <v>131710.37173424423</v>
      </c>
      <c r="AB158" s="34">
        <f t="shared" si="69"/>
        <v>30627.399977904355</v>
      </c>
      <c r="AC158" s="34">
        <f t="shared" si="69"/>
        <v>14746.525915287282</v>
      </c>
      <c r="AD158" s="34">
        <f t="shared" si="69"/>
        <v>56067.097000148744</v>
      </c>
      <c r="AE158" s="34">
        <f t="shared" si="69"/>
        <v>94201.743097482322</v>
      </c>
      <c r="AF158" s="34">
        <f t="shared" si="69"/>
        <v>4434.9649888376352</v>
      </c>
      <c r="AG158" s="34">
        <f t="shared" si="69"/>
        <v>3830.492123076237</v>
      </c>
      <c r="AH158" s="34">
        <f t="shared" si="69"/>
        <v>0</v>
      </c>
      <c r="AI158" s="34">
        <f t="shared" si="69"/>
        <v>0</v>
      </c>
      <c r="AJ158" s="34">
        <f t="shared" si="69"/>
        <v>0</v>
      </c>
      <c r="AK158" s="34">
        <f t="shared" si="69"/>
        <v>0</v>
      </c>
      <c r="AL158" s="34">
        <f t="shared" si="69"/>
        <v>0</v>
      </c>
      <c r="AM158" s="34">
        <f t="shared" si="69"/>
        <v>0</v>
      </c>
      <c r="AN158" s="34">
        <f t="shared" si="69"/>
        <v>0</v>
      </c>
      <c r="AO158" s="34">
        <f t="shared" si="69"/>
        <v>0</v>
      </c>
      <c r="AP158" s="34">
        <f t="shared" si="70"/>
        <v>0</v>
      </c>
      <c r="AQ158" s="34">
        <f t="shared" si="70"/>
        <v>0</v>
      </c>
      <c r="AR158" s="34">
        <f t="shared" si="70"/>
        <v>0</v>
      </c>
      <c r="AS158" s="34">
        <f t="shared" si="70"/>
        <v>0</v>
      </c>
      <c r="AT158" s="34">
        <f t="shared" si="70"/>
        <v>0</v>
      </c>
      <c r="AU158" s="34">
        <f t="shared" si="70"/>
        <v>0</v>
      </c>
      <c r="AV158" s="34">
        <f t="shared" si="70"/>
        <v>0</v>
      </c>
      <c r="AX158" s="35" t="str">
        <f t="shared" si="63"/>
        <v>OK</v>
      </c>
      <c r="AY158" s="53">
        <v>226</v>
      </c>
      <c r="AZ158" s="36">
        <f t="shared" si="64"/>
        <v>4822075.1041465122</v>
      </c>
      <c r="BA158" s="7">
        <f>IF(AY158&lt;&gt;0,VLOOKUP(AY158,'2021 ROO Import'!$A$1:$D$966,4,FALSE),0)</f>
        <v>4822075.1041465122</v>
      </c>
    </row>
    <row r="159" spans="1:53" ht="9.75" customHeight="1" x14ac:dyDescent="0.15">
      <c r="A159" s="25">
        <f t="shared" si="54"/>
        <v>159</v>
      </c>
      <c r="B159" s="3" t="s">
        <v>273</v>
      </c>
      <c r="C159" s="3" t="s">
        <v>274</v>
      </c>
      <c r="E159" s="4" t="str">
        <f t="shared" si="65"/>
        <v xml:space="preserve">  P-PTD</v>
      </c>
      <c r="F159" s="3">
        <f t="shared" si="66"/>
        <v>25954698.649220977</v>
      </c>
      <c r="G159" s="34">
        <f t="shared" si="71"/>
        <v>4493287.9185042121</v>
      </c>
      <c r="H159" s="34">
        <f t="shared" si="71"/>
        <v>778994.84929875529</v>
      </c>
      <c r="I159" s="34">
        <f t="shared" si="71"/>
        <v>0</v>
      </c>
      <c r="J159" s="34">
        <f t="shared" si="71"/>
        <v>5342058.1497249641</v>
      </c>
      <c r="K159" s="34">
        <f t="shared" si="71"/>
        <v>0</v>
      </c>
      <c r="L159" s="34">
        <f t="shared" si="71"/>
        <v>0</v>
      </c>
      <c r="M159" s="34">
        <f t="shared" si="71"/>
        <v>0</v>
      </c>
      <c r="N159" s="34">
        <f t="shared" si="71"/>
        <v>5910446.2541504512</v>
      </c>
      <c r="O159" s="34">
        <f t="shared" si="71"/>
        <v>0</v>
      </c>
      <c r="P159" s="34">
        <f t="shared" si="71"/>
        <v>367.40459925665942</v>
      </c>
      <c r="Q159" s="34">
        <f t="shared" si="71"/>
        <v>1730892.6327014125</v>
      </c>
      <c r="R159" s="34">
        <f t="shared" si="71"/>
        <v>88802.29369166815</v>
      </c>
      <c r="S159" s="34">
        <f t="shared" si="71"/>
        <v>0</v>
      </c>
      <c r="T159" s="34">
        <f t="shared" si="71"/>
        <v>2227139.5860857307</v>
      </c>
      <c r="U159" s="34">
        <f t="shared" si="71"/>
        <v>1072326.4673746107</v>
      </c>
      <c r="V159" s="34">
        <f t="shared" si="71"/>
        <v>139968.29330110372</v>
      </c>
      <c r="W159" s="34">
        <f t="shared" si="72"/>
        <v>504562.84402331704</v>
      </c>
      <c r="X159" s="34">
        <f t="shared" si="72"/>
        <v>242937.6656408564</v>
      </c>
      <c r="Y159" s="34">
        <f t="shared" si="72"/>
        <v>144067.12722027971</v>
      </c>
      <c r="Z159" s="34">
        <f t="shared" si="69"/>
        <v>1472388.4699283107</v>
      </c>
      <c r="AA159" s="34">
        <f t="shared" si="69"/>
        <v>708927.78181733494</v>
      </c>
      <c r="AB159" s="34">
        <f t="shared" si="69"/>
        <v>164851.21439774075</v>
      </c>
      <c r="AC159" s="34">
        <f t="shared" si="69"/>
        <v>79372.806932245541</v>
      </c>
      <c r="AD159" s="34">
        <f t="shared" si="69"/>
        <v>301779.74737974704</v>
      </c>
      <c r="AE159" s="34">
        <f t="shared" si="69"/>
        <v>507038.52626103739</v>
      </c>
      <c r="AF159" s="34">
        <f t="shared" si="69"/>
        <v>23871.08813509452</v>
      </c>
      <c r="AG159" s="34">
        <f t="shared" si="69"/>
        <v>20617.528052843383</v>
      </c>
      <c r="AH159" s="34">
        <f t="shared" si="69"/>
        <v>0</v>
      </c>
      <c r="AI159" s="34">
        <f t="shared" si="69"/>
        <v>0</v>
      </c>
      <c r="AJ159" s="34">
        <f t="shared" si="69"/>
        <v>0</v>
      </c>
      <c r="AK159" s="34">
        <f t="shared" si="69"/>
        <v>0</v>
      </c>
      <c r="AL159" s="34">
        <f t="shared" si="69"/>
        <v>0</v>
      </c>
      <c r="AM159" s="34">
        <f t="shared" si="69"/>
        <v>0</v>
      </c>
      <c r="AN159" s="34">
        <f t="shared" si="69"/>
        <v>0</v>
      </c>
      <c r="AO159" s="34">
        <f t="shared" si="69"/>
        <v>0</v>
      </c>
      <c r="AP159" s="34">
        <f t="shared" si="70"/>
        <v>0</v>
      </c>
      <c r="AQ159" s="34">
        <f t="shared" si="70"/>
        <v>0</v>
      </c>
      <c r="AR159" s="34">
        <f t="shared" si="70"/>
        <v>0</v>
      </c>
      <c r="AS159" s="34">
        <f t="shared" si="70"/>
        <v>0</v>
      </c>
      <c r="AT159" s="34">
        <f t="shared" si="70"/>
        <v>0</v>
      </c>
      <c r="AU159" s="34">
        <f t="shared" si="70"/>
        <v>0</v>
      </c>
      <c r="AV159" s="34">
        <f t="shared" si="70"/>
        <v>0</v>
      </c>
      <c r="AX159" s="35" t="str">
        <f t="shared" si="63"/>
        <v>OK</v>
      </c>
      <c r="AY159" s="53">
        <v>227</v>
      </c>
      <c r="AZ159" s="36">
        <f t="shared" si="64"/>
        <v>25954698.649220977</v>
      </c>
      <c r="BA159" s="7">
        <f>IF(AY159&lt;&gt;0,VLOOKUP(AY159,'2021 ROO Import'!$A$1:$D$966,4,FALSE),0)</f>
        <v>25954698.649220977</v>
      </c>
    </row>
    <row r="160" spans="1:53" ht="9.75" customHeight="1" x14ac:dyDescent="0.15">
      <c r="A160" s="25">
        <f t="shared" si="54"/>
        <v>160</v>
      </c>
      <c r="B160" s="3" t="s">
        <v>275</v>
      </c>
      <c r="C160" s="3" t="s">
        <v>276</v>
      </c>
      <c r="E160" s="4" t="str">
        <f t="shared" si="65"/>
        <v xml:space="preserve">  P-PTD</v>
      </c>
      <c r="F160" s="3">
        <f t="shared" si="66"/>
        <v>3591125.4386563464</v>
      </c>
      <c r="G160" s="34">
        <f t="shared" si="71"/>
        <v>621697.08712191181</v>
      </c>
      <c r="H160" s="34">
        <f t="shared" si="71"/>
        <v>107782.72780997949</v>
      </c>
      <c r="I160" s="34">
        <f t="shared" si="71"/>
        <v>0</v>
      </c>
      <c r="J160" s="34">
        <f t="shared" si="71"/>
        <v>739134.02638695529</v>
      </c>
      <c r="K160" s="34">
        <f t="shared" si="71"/>
        <v>0</v>
      </c>
      <c r="L160" s="34">
        <f t="shared" si="71"/>
        <v>0</v>
      </c>
      <c r="M160" s="34">
        <f t="shared" si="71"/>
        <v>0</v>
      </c>
      <c r="N160" s="34">
        <f t="shared" si="71"/>
        <v>817776.93449458969</v>
      </c>
      <c r="O160" s="34">
        <f t="shared" si="71"/>
        <v>0</v>
      </c>
      <c r="P160" s="34">
        <f t="shared" si="71"/>
        <v>50.834572209896628</v>
      </c>
      <c r="Q160" s="34">
        <f t="shared" si="71"/>
        <v>239488.52764135122</v>
      </c>
      <c r="R160" s="34">
        <f t="shared" si="71"/>
        <v>12286.79940372774</v>
      </c>
      <c r="S160" s="34">
        <f t="shared" si="71"/>
        <v>0</v>
      </c>
      <c r="T160" s="34">
        <f t="shared" si="71"/>
        <v>308149.89344024181</v>
      </c>
      <c r="U160" s="34">
        <f t="shared" si="71"/>
        <v>148368.46721196827</v>
      </c>
      <c r="V160" s="34">
        <f t="shared" si="71"/>
        <v>19366.192822045843</v>
      </c>
      <c r="W160" s="34">
        <f t="shared" si="72"/>
        <v>69811.963107778691</v>
      </c>
      <c r="X160" s="34">
        <f t="shared" si="72"/>
        <v>33613.167422263818</v>
      </c>
      <c r="Y160" s="34">
        <f t="shared" si="72"/>
        <v>19933.312747224489</v>
      </c>
      <c r="Z160" s="34">
        <f t="shared" si="69"/>
        <v>203721.55968385923</v>
      </c>
      <c r="AA160" s="34">
        <f t="shared" si="69"/>
        <v>98088.15836630261</v>
      </c>
      <c r="AB160" s="34">
        <f t="shared" si="69"/>
        <v>22809.025742045629</v>
      </c>
      <c r="AC160" s="34">
        <f t="shared" si="69"/>
        <v>10982.123505429376</v>
      </c>
      <c r="AD160" s="34">
        <f t="shared" si="69"/>
        <v>41754.633422385101</v>
      </c>
      <c r="AE160" s="34">
        <f t="shared" si="69"/>
        <v>70154.50168170176</v>
      </c>
      <c r="AF160" s="34">
        <f t="shared" si="69"/>
        <v>3302.8344119463936</v>
      </c>
      <c r="AG160" s="34">
        <f t="shared" si="69"/>
        <v>2852.6676604276049</v>
      </c>
      <c r="AH160" s="34">
        <f t="shared" si="69"/>
        <v>0</v>
      </c>
      <c r="AI160" s="34">
        <f t="shared" si="69"/>
        <v>0</v>
      </c>
      <c r="AJ160" s="34">
        <f t="shared" si="69"/>
        <v>0</v>
      </c>
      <c r="AK160" s="34">
        <f t="shared" si="69"/>
        <v>0</v>
      </c>
      <c r="AL160" s="34">
        <f t="shared" si="69"/>
        <v>0</v>
      </c>
      <c r="AM160" s="34">
        <f t="shared" si="69"/>
        <v>0</v>
      </c>
      <c r="AN160" s="34">
        <f t="shared" si="69"/>
        <v>0</v>
      </c>
      <c r="AO160" s="34">
        <f t="shared" si="69"/>
        <v>0</v>
      </c>
      <c r="AP160" s="34">
        <f t="shared" si="70"/>
        <v>0</v>
      </c>
      <c r="AQ160" s="34">
        <f t="shared" si="70"/>
        <v>0</v>
      </c>
      <c r="AR160" s="34">
        <f t="shared" si="70"/>
        <v>0</v>
      </c>
      <c r="AS160" s="34">
        <f t="shared" si="70"/>
        <v>0</v>
      </c>
      <c r="AT160" s="34">
        <f t="shared" si="70"/>
        <v>0</v>
      </c>
      <c r="AU160" s="34">
        <f t="shared" si="70"/>
        <v>0</v>
      </c>
      <c r="AV160" s="34">
        <f t="shared" si="70"/>
        <v>0</v>
      </c>
      <c r="AX160" s="35" t="str">
        <f t="shared" si="63"/>
        <v>OK</v>
      </c>
      <c r="AY160" s="53">
        <v>228</v>
      </c>
      <c r="AZ160" s="36">
        <f t="shared" si="64"/>
        <v>3591125.4386563464</v>
      </c>
      <c r="BA160" s="7">
        <f>IF(AY160&lt;&gt;0,VLOOKUP(AY160,'2021 ROO Import'!$A$1:$D$966,4,FALSE),0)</f>
        <v>3591125.4386563464</v>
      </c>
    </row>
    <row r="161" spans="1:53" ht="9.75" customHeight="1" x14ac:dyDescent="0.15">
      <c r="A161" s="25">
        <f t="shared" si="54"/>
        <v>161</v>
      </c>
      <c r="B161" s="3" t="s">
        <v>46</v>
      </c>
      <c r="C161" s="3" t="s">
        <v>277</v>
      </c>
      <c r="F161" s="3">
        <f>SUM(F151:F157,F158:F160)</f>
        <v>119230892.0720506</v>
      </c>
      <c r="AX161" s="35" t="str">
        <f t="shared" si="63"/>
        <v/>
      </c>
      <c r="AY161" s="53">
        <v>229</v>
      </c>
      <c r="AZ161" s="36">
        <f t="shared" si="64"/>
        <v>119230892.0720506</v>
      </c>
      <c r="BA161" s="7">
        <f>IF(AY161&lt;&gt;0,VLOOKUP(AY161,'2021 ROO Import'!$A$1:$D$966,4,FALSE),0)</f>
        <v>119230892.0720506</v>
      </c>
    </row>
    <row r="162" spans="1:53" ht="9.75" customHeight="1" x14ac:dyDescent="0.15">
      <c r="A162" s="25">
        <f t="shared" si="54"/>
        <v>162</v>
      </c>
      <c r="B162" s="3" t="s">
        <v>46</v>
      </c>
      <c r="C162" s="3" t="s">
        <v>46</v>
      </c>
      <c r="AX162" s="35" t="str">
        <f t="shared" si="63"/>
        <v/>
      </c>
      <c r="AZ162" s="36">
        <f t="shared" si="64"/>
        <v>0</v>
      </c>
      <c r="BA162" s="7">
        <f>IF(AY162&lt;&gt;0,VLOOKUP(AY162,'2021 ROO Import'!$A$1:$D$966,4,FALSE),0)</f>
        <v>0</v>
      </c>
    </row>
    <row r="163" spans="1:53" ht="9.75" customHeight="1" x14ac:dyDescent="0.15">
      <c r="A163" s="25">
        <f t="shared" si="54"/>
        <v>163</v>
      </c>
      <c r="B163" s="3" t="s">
        <v>717</v>
      </c>
      <c r="E163" s="44" t="s">
        <v>639</v>
      </c>
      <c r="F163" s="3">
        <f>($AZ163)</f>
        <v>3733037.8813348869</v>
      </c>
      <c r="G163" s="34">
        <f t="shared" ref="G163:AV163" si="73">INDEX(Func_Alloc,MATCH($E163,FA_Desc,0),MATCH(G$6,$G$6:$AV$6,0))*$F163</f>
        <v>646265.02654555265</v>
      </c>
      <c r="H163" s="34">
        <f t="shared" si="73"/>
        <v>112042.03605285544</v>
      </c>
      <c r="I163" s="34">
        <f t="shared" si="73"/>
        <v>0</v>
      </c>
      <c r="J163" s="34">
        <f t="shared" si="73"/>
        <v>768342.78473950247</v>
      </c>
      <c r="K163" s="34">
        <f t="shared" si="73"/>
        <v>0</v>
      </c>
      <c r="L163" s="34">
        <f t="shared" si="73"/>
        <v>0</v>
      </c>
      <c r="M163" s="34">
        <f t="shared" si="73"/>
        <v>0</v>
      </c>
      <c r="N163" s="34">
        <f t="shared" si="73"/>
        <v>850093.46710329712</v>
      </c>
      <c r="O163" s="34">
        <f t="shared" si="73"/>
        <v>0</v>
      </c>
      <c r="P163" s="34">
        <f t="shared" si="73"/>
        <v>52.843429443667972</v>
      </c>
      <c r="Q163" s="34">
        <f t="shared" si="73"/>
        <v>248952.52507937656</v>
      </c>
      <c r="R163" s="34">
        <f t="shared" si="73"/>
        <v>12772.343488964885</v>
      </c>
      <c r="S163" s="34">
        <f t="shared" si="73"/>
        <v>0</v>
      </c>
      <c r="T163" s="34">
        <f t="shared" si="73"/>
        <v>320327.219138338</v>
      </c>
      <c r="U163" s="34">
        <f t="shared" si="73"/>
        <v>154231.62402957008</v>
      </c>
      <c r="V163" s="34">
        <f t="shared" si="73"/>
        <v>20131.497118903946</v>
      </c>
      <c r="W163" s="34">
        <f t="shared" si="73"/>
        <v>72570.760142870815</v>
      </c>
      <c r="X163" s="34">
        <f t="shared" si="73"/>
        <v>34941.477105826692</v>
      </c>
      <c r="Y163" s="34">
        <f t="shared" si="73"/>
        <v>20721.028228333478</v>
      </c>
      <c r="Z163" s="34">
        <f t="shared" si="73"/>
        <v>211772.13453981181</v>
      </c>
      <c r="AA163" s="34">
        <f t="shared" si="73"/>
        <v>101964.36107472425</v>
      </c>
      <c r="AB163" s="34">
        <f t="shared" si="73"/>
        <v>23710.382326064733</v>
      </c>
      <c r="AC163" s="34">
        <f t="shared" si="73"/>
        <v>11416.110008845983</v>
      </c>
      <c r="AD163" s="34">
        <f t="shared" si="73"/>
        <v>43404.673813158755</v>
      </c>
      <c r="AE163" s="34">
        <f t="shared" si="73"/>
        <v>72926.834998543825</v>
      </c>
      <c r="AF163" s="34">
        <f t="shared" si="73"/>
        <v>3433.3543024845062</v>
      </c>
      <c r="AG163" s="34">
        <f t="shared" si="73"/>
        <v>2965.3980684171493</v>
      </c>
      <c r="AH163" s="34">
        <f t="shared" si="73"/>
        <v>0</v>
      </c>
      <c r="AI163" s="34">
        <f t="shared" si="73"/>
        <v>0</v>
      </c>
      <c r="AJ163" s="34">
        <f t="shared" si="73"/>
        <v>0</v>
      </c>
      <c r="AK163" s="34">
        <f t="shared" si="73"/>
        <v>0</v>
      </c>
      <c r="AL163" s="34">
        <f t="shared" si="73"/>
        <v>0</v>
      </c>
      <c r="AM163" s="34">
        <f t="shared" si="73"/>
        <v>0</v>
      </c>
      <c r="AN163" s="34">
        <f t="shared" si="73"/>
        <v>0</v>
      </c>
      <c r="AO163" s="34">
        <f t="shared" si="73"/>
        <v>0</v>
      </c>
      <c r="AP163" s="34">
        <f t="shared" si="73"/>
        <v>0</v>
      </c>
      <c r="AQ163" s="34">
        <f t="shared" si="73"/>
        <v>0</v>
      </c>
      <c r="AR163" s="34">
        <f t="shared" si="73"/>
        <v>0</v>
      </c>
      <c r="AS163" s="34">
        <f t="shared" si="73"/>
        <v>0</v>
      </c>
      <c r="AT163" s="34">
        <f t="shared" si="73"/>
        <v>0</v>
      </c>
      <c r="AU163" s="34">
        <f t="shared" si="73"/>
        <v>0</v>
      </c>
      <c r="AV163" s="34">
        <f t="shared" si="73"/>
        <v>0</v>
      </c>
      <c r="AX163" s="35" t="str">
        <f t="shared" si="63"/>
        <v>OK</v>
      </c>
      <c r="AY163" s="53">
        <v>231</v>
      </c>
      <c r="AZ163" s="36">
        <f t="shared" si="64"/>
        <v>3733037.8813348869</v>
      </c>
      <c r="BA163" s="7">
        <f>IF(AY163&lt;&gt;0,VLOOKUP(AY163,'2021 ROO Import'!$A$1:$D$966,4,FALSE),0)</f>
        <v>3733037.8813348869</v>
      </c>
    </row>
    <row r="164" spans="1:53" ht="9.75" customHeight="1" x14ac:dyDescent="0.15">
      <c r="A164" s="25">
        <f t="shared" si="54"/>
        <v>164</v>
      </c>
      <c r="AX164" s="35" t="str">
        <f t="shared" si="63"/>
        <v/>
      </c>
      <c r="AZ164" s="36">
        <f t="shared" si="64"/>
        <v>0</v>
      </c>
      <c r="BA164" s="7">
        <f>IF(AY164&lt;&gt;0,VLOOKUP(AY164,'2021 ROO Import'!$A$1:$D$966,4,FALSE),0)</f>
        <v>0</v>
      </c>
    </row>
    <row r="165" spans="1:53" ht="9.75" customHeight="1" x14ac:dyDescent="0.15">
      <c r="A165" s="25">
        <f t="shared" si="54"/>
        <v>165</v>
      </c>
      <c r="B165" s="3" t="s">
        <v>46</v>
      </c>
      <c r="C165" s="3" t="s">
        <v>280</v>
      </c>
      <c r="F165" s="3">
        <f>IF(ROUND(SUM(F121+F131+F146+F161+F163),0)=ROUND(SUM(G165:S165,T165:AH165,AI165:AW165),0),SUM(F121+F131+F146+F161+F163),"      WRONG")</f>
        <v>2101476612.1073751</v>
      </c>
      <c r="G165" s="3">
        <f>SUM(G117:G163)</f>
        <v>429231930.02405542</v>
      </c>
      <c r="H165" s="3">
        <f t="shared" ref="H165:AV165" si="74">SUM(H117:H163)</f>
        <v>62284509.411975607</v>
      </c>
      <c r="I165" s="3">
        <f t="shared" si="74"/>
        <v>0</v>
      </c>
      <c r="J165" s="3">
        <f t="shared" si="74"/>
        <v>510312708.97737181</v>
      </c>
      <c r="K165" s="3">
        <f t="shared" si="74"/>
        <v>0</v>
      </c>
      <c r="L165" s="3">
        <f t="shared" si="74"/>
        <v>0</v>
      </c>
      <c r="M165" s="3">
        <f t="shared" si="74"/>
        <v>0</v>
      </c>
      <c r="N165" s="3">
        <f t="shared" si="74"/>
        <v>404711828.16102797</v>
      </c>
      <c r="O165" s="3">
        <f t="shared" si="74"/>
        <v>0</v>
      </c>
      <c r="P165" s="3">
        <f t="shared" si="74"/>
        <v>21228.641237339893</v>
      </c>
      <c r="Q165" s="3">
        <f t="shared" si="74"/>
        <v>85438547.852324694</v>
      </c>
      <c r="R165" s="3">
        <f t="shared" si="74"/>
        <v>1336310.9901021693</v>
      </c>
      <c r="S165" s="3">
        <f t="shared" si="74"/>
        <v>0</v>
      </c>
      <c r="T165" s="3">
        <f t="shared" si="74"/>
        <v>195580643.97140074</v>
      </c>
      <c r="U165" s="3">
        <f t="shared" si="74"/>
        <v>94168458.20845218</v>
      </c>
      <c r="V165" s="3">
        <f t="shared" si="74"/>
        <v>10550616.944894874</v>
      </c>
      <c r="W165" s="3">
        <f t="shared" si="74"/>
        <v>32809752.526881672</v>
      </c>
      <c r="X165" s="3">
        <f t="shared" si="74"/>
        <v>15797288.253683772</v>
      </c>
      <c r="Y165" s="3">
        <f t="shared" si="74"/>
        <v>9368123.0144994985</v>
      </c>
      <c r="Z165" s="3">
        <f t="shared" si="74"/>
        <v>95743675.726446047</v>
      </c>
      <c r="AA165" s="3">
        <f t="shared" si="74"/>
        <v>46098806.8312518</v>
      </c>
      <c r="AB165" s="3">
        <f t="shared" si="74"/>
        <v>14434084.277880322</v>
      </c>
      <c r="AC165" s="3">
        <f t="shared" si="74"/>
        <v>6949744.2819423787</v>
      </c>
      <c r="AD165" s="3">
        <f t="shared" si="74"/>
        <v>43973880.358603179</v>
      </c>
      <c r="AE165" s="3">
        <f t="shared" si="74"/>
        <v>38267372.930509418</v>
      </c>
      <c r="AF165" s="3">
        <f t="shared" si="74"/>
        <v>2668783.7746776636</v>
      </c>
      <c r="AG165" s="3">
        <f t="shared" si="74"/>
        <v>1728316.9481567694</v>
      </c>
      <c r="AH165" s="3">
        <f t="shared" si="74"/>
        <v>0</v>
      </c>
      <c r="AI165" s="3">
        <f t="shared" si="74"/>
        <v>0</v>
      </c>
      <c r="AJ165" s="3">
        <f t="shared" si="74"/>
        <v>0</v>
      </c>
      <c r="AK165" s="3">
        <f t="shared" si="74"/>
        <v>0</v>
      </c>
      <c r="AL165" s="3">
        <f t="shared" si="74"/>
        <v>0</v>
      </c>
      <c r="AM165" s="3">
        <f t="shared" si="74"/>
        <v>0</v>
      </c>
      <c r="AN165" s="3">
        <f t="shared" si="74"/>
        <v>0</v>
      </c>
      <c r="AO165" s="3">
        <f t="shared" si="74"/>
        <v>0</v>
      </c>
      <c r="AP165" s="3">
        <f t="shared" si="74"/>
        <v>0</v>
      </c>
      <c r="AQ165" s="3">
        <f t="shared" si="74"/>
        <v>0</v>
      </c>
      <c r="AR165" s="3">
        <f t="shared" si="74"/>
        <v>0</v>
      </c>
      <c r="AS165" s="3">
        <f t="shared" si="74"/>
        <v>0</v>
      </c>
      <c r="AT165" s="3">
        <f t="shared" si="74"/>
        <v>0</v>
      </c>
      <c r="AU165" s="3">
        <f t="shared" si="74"/>
        <v>0</v>
      </c>
      <c r="AV165" s="3">
        <f t="shared" si="74"/>
        <v>0</v>
      </c>
      <c r="AX165" s="35" t="str">
        <f t="shared" si="63"/>
        <v/>
      </c>
      <c r="AZ165" s="36">
        <f t="shared" si="64"/>
        <v>0</v>
      </c>
      <c r="BA165" s="7">
        <f>IF(AY165&lt;&gt;0,VLOOKUP(AY165,'2021 ROO Import'!$A$1:$D$966,4,FALSE),0)</f>
        <v>0</v>
      </c>
    </row>
    <row r="166" spans="1:53" ht="9.75" customHeight="1" x14ac:dyDescent="0.15">
      <c r="A166" s="25">
        <f t="shared" si="54"/>
        <v>166</v>
      </c>
      <c r="B166" s="3" t="s">
        <v>46</v>
      </c>
      <c r="C166" s="3" t="s">
        <v>46</v>
      </c>
      <c r="AX166" s="35" t="str">
        <f t="shared" si="63"/>
        <v/>
      </c>
      <c r="AZ166" s="36">
        <f t="shared" si="64"/>
        <v>0</v>
      </c>
      <c r="BA166" s="7">
        <f>IF(AY166&lt;&gt;0,VLOOKUP(AY166,'2021 ROO Import'!$A$1:$D$966,4,FALSE),0)</f>
        <v>0</v>
      </c>
    </row>
    <row r="167" spans="1:53" ht="9.75" customHeight="1" x14ac:dyDescent="0.15">
      <c r="A167" s="25">
        <f t="shared" si="54"/>
        <v>167</v>
      </c>
      <c r="B167" s="3" t="s">
        <v>281</v>
      </c>
      <c r="AX167" s="35" t="str">
        <f t="shared" si="63"/>
        <v/>
      </c>
      <c r="AZ167" s="36">
        <f t="shared" si="64"/>
        <v>0</v>
      </c>
      <c r="BA167" s="7">
        <f>IF(AY167&lt;&gt;0,VLOOKUP(AY167,'2021 ROO Import'!$A$1:$D$966,4,FALSE),0)</f>
        <v>0</v>
      </c>
    </row>
    <row r="168" spans="1:53" ht="9.75" customHeight="1" x14ac:dyDescent="0.15">
      <c r="A168" s="25">
        <f t="shared" si="54"/>
        <v>168</v>
      </c>
      <c r="B168" s="3" t="s">
        <v>46</v>
      </c>
      <c r="C168" s="3" t="s">
        <v>167</v>
      </c>
      <c r="E168" s="44" t="s">
        <v>639</v>
      </c>
      <c r="F168" s="3">
        <f>($AZ168)</f>
        <v>15568343.883713914</v>
      </c>
      <c r="G168" s="34">
        <f t="shared" ref="G168:AV168" si="75">INDEX(Func_Alloc,MATCH($E168,FA_Desc,0),MATCH(G$6,$G$6:$AV$6,0))*$F168</f>
        <v>2695197.9843507186</v>
      </c>
      <c r="H168" s="34">
        <f t="shared" si="75"/>
        <v>467262.58938432822</v>
      </c>
      <c r="I168" s="34">
        <f t="shared" si="75"/>
        <v>0</v>
      </c>
      <c r="J168" s="34">
        <f t="shared" si="75"/>
        <v>3204313.7716881544</v>
      </c>
      <c r="K168" s="34">
        <f t="shared" si="75"/>
        <v>0</v>
      </c>
      <c r="L168" s="34">
        <f t="shared" si="75"/>
        <v>0</v>
      </c>
      <c r="M168" s="34">
        <f t="shared" si="75"/>
        <v>0</v>
      </c>
      <c r="N168" s="34">
        <f t="shared" si="75"/>
        <v>3545248.6285593933</v>
      </c>
      <c r="O168" s="34">
        <f t="shared" si="75"/>
        <v>0</v>
      </c>
      <c r="P168" s="34">
        <f t="shared" si="75"/>
        <v>220.37940886890075</v>
      </c>
      <c r="Q168" s="34">
        <f t="shared" si="75"/>
        <v>1038237.1259968885</v>
      </c>
      <c r="R168" s="34">
        <f t="shared" si="75"/>
        <v>53266.064250603195</v>
      </c>
      <c r="S168" s="34">
        <f t="shared" si="75"/>
        <v>0</v>
      </c>
      <c r="T168" s="34">
        <f t="shared" si="75"/>
        <v>1335899.7313673538</v>
      </c>
      <c r="U168" s="34">
        <f t="shared" si="75"/>
        <v>643210.98176946642</v>
      </c>
      <c r="V168" s="34">
        <f t="shared" si="75"/>
        <v>83956.84158688999</v>
      </c>
      <c r="W168" s="34">
        <f t="shared" si="75"/>
        <v>302650.70586498518</v>
      </c>
      <c r="X168" s="34">
        <f t="shared" si="75"/>
        <v>145720.71023128918</v>
      </c>
      <c r="Y168" s="34">
        <f t="shared" si="75"/>
        <v>86415.43518639142</v>
      </c>
      <c r="Z168" s="34">
        <f t="shared" si="75"/>
        <v>883179.20157964621</v>
      </c>
      <c r="AA168" s="34">
        <f t="shared" si="75"/>
        <v>425234.43039020023</v>
      </c>
      <c r="AB168" s="34">
        <f t="shared" si="75"/>
        <v>98882.30374306078</v>
      </c>
      <c r="AC168" s="34">
        <f t="shared" si="75"/>
        <v>47609.998098510747</v>
      </c>
      <c r="AD168" s="34">
        <f t="shared" si="75"/>
        <v>181015.81327700109</v>
      </c>
      <c r="AE168" s="34">
        <f t="shared" si="75"/>
        <v>304135.68833172589</v>
      </c>
      <c r="AF168" s="34">
        <f t="shared" si="75"/>
        <v>14318.53684715192</v>
      </c>
      <c r="AG168" s="34">
        <f t="shared" si="75"/>
        <v>12366.961801285201</v>
      </c>
      <c r="AH168" s="34">
        <f t="shared" si="75"/>
        <v>0</v>
      </c>
      <c r="AI168" s="34">
        <f t="shared" si="75"/>
        <v>0</v>
      </c>
      <c r="AJ168" s="34">
        <f t="shared" si="75"/>
        <v>0</v>
      </c>
      <c r="AK168" s="34">
        <f t="shared" si="75"/>
        <v>0</v>
      </c>
      <c r="AL168" s="34">
        <f t="shared" si="75"/>
        <v>0</v>
      </c>
      <c r="AM168" s="34">
        <f t="shared" si="75"/>
        <v>0</v>
      </c>
      <c r="AN168" s="34">
        <f t="shared" si="75"/>
        <v>0</v>
      </c>
      <c r="AO168" s="34">
        <f t="shared" si="75"/>
        <v>0</v>
      </c>
      <c r="AP168" s="34">
        <f t="shared" si="75"/>
        <v>0</v>
      </c>
      <c r="AQ168" s="34">
        <f t="shared" si="75"/>
        <v>0</v>
      </c>
      <c r="AR168" s="34">
        <f t="shared" si="75"/>
        <v>0</v>
      </c>
      <c r="AS168" s="34">
        <f t="shared" si="75"/>
        <v>0</v>
      </c>
      <c r="AT168" s="34">
        <f t="shared" si="75"/>
        <v>0</v>
      </c>
      <c r="AU168" s="34">
        <f t="shared" si="75"/>
        <v>0</v>
      </c>
      <c r="AV168" s="34">
        <f t="shared" si="75"/>
        <v>0</v>
      </c>
      <c r="AX168" s="35" t="str">
        <f t="shared" si="63"/>
        <v>OK</v>
      </c>
      <c r="AY168" s="53">
        <v>236</v>
      </c>
      <c r="AZ168" s="36">
        <f t="shared" si="64"/>
        <v>15568343.883713914</v>
      </c>
      <c r="BA168" s="7">
        <f>IF(AY168&lt;&gt;0,VLOOKUP(AY168,'2021 ROO Import'!$A$1:$D$966,4,FALSE),0)</f>
        <v>15568343.883713914</v>
      </c>
    </row>
    <row r="169" spans="1:53" ht="9.75" customHeight="1" x14ac:dyDescent="0.15">
      <c r="A169" s="25">
        <f t="shared" si="54"/>
        <v>169</v>
      </c>
      <c r="B169" s="3" t="s">
        <v>46</v>
      </c>
      <c r="C169" s="3" t="s">
        <v>183</v>
      </c>
      <c r="E169" s="44" t="s">
        <v>636</v>
      </c>
      <c r="F169" s="3">
        <f>($AZ169)</f>
        <v>18930885.53196118</v>
      </c>
      <c r="G169" s="3">
        <f t="shared" ref="G169:L169" si="76">IF($F169&lt;&gt;0,(($F169)*(G$21/$F$21)),0)</f>
        <v>8648594.4324948918</v>
      </c>
      <c r="H169" s="3">
        <f t="shared" si="76"/>
        <v>0</v>
      </c>
      <c r="I169" s="3">
        <f t="shared" si="76"/>
        <v>0</v>
      </c>
      <c r="J169" s="3">
        <f t="shared" si="76"/>
        <v>10282291.099466288</v>
      </c>
      <c r="K169" s="3">
        <f t="shared" si="76"/>
        <v>0</v>
      </c>
      <c r="L169" s="3">
        <f t="shared" si="76"/>
        <v>0</v>
      </c>
      <c r="AX169" s="35" t="str">
        <f t="shared" si="63"/>
        <v>OK</v>
      </c>
      <c r="AY169" s="53">
        <v>237</v>
      </c>
      <c r="AZ169" s="36">
        <f t="shared" si="64"/>
        <v>18930885.53196118</v>
      </c>
      <c r="BA169" s="7">
        <f>IF(AY169&lt;&gt;0,VLOOKUP(AY169,'2021 ROO Import'!$A$1:$D$966,4,FALSE),0)</f>
        <v>18930885.53196118</v>
      </c>
    </row>
    <row r="170" spans="1:53" ht="9.75" customHeight="1" x14ac:dyDescent="0.15">
      <c r="A170" s="25">
        <f t="shared" si="54"/>
        <v>170</v>
      </c>
      <c r="B170" s="3" t="s">
        <v>46</v>
      </c>
      <c r="C170" s="3" t="s">
        <v>46</v>
      </c>
      <c r="AX170" s="35" t="str">
        <f t="shared" si="63"/>
        <v/>
      </c>
      <c r="AZ170" s="36">
        <f t="shared" si="64"/>
        <v>0</v>
      </c>
      <c r="BA170" s="7">
        <f>IF(AY170&lt;&gt;0,VLOOKUP(AY170,'2021 ROO Import'!$A$1:$D$966,4,FALSE),0)</f>
        <v>0</v>
      </c>
    </row>
    <row r="171" spans="1:53" ht="9.75" customHeight="1" x14ac:dyDescent="0.15">
      <c r="A171" s="25">
        <f t="shared" si="54"/>
        <v>171</v>
      </c>
      <c r="B171" s="3" t="s">
        <v>46</v>
      </c>
      <c r="C171" s="3" t="s">
        <v>282</v>
      </c>
      <c r="F171" s="3">
        <f>SUM(F168:F169)</f>
        <v>34499229.415675096</v>
      </c>
      <c r="G171" s="3">
        <f t="shared" ref="G171:S171" si="77">SUM(G168+G169)</f>
        <v>11343792.41684561</v>
      </c>
      <c r="H171" s="3">
        <f t="shared" si="77"/>
        <v>467262.58938432822</v>
      </c>
      <c r="I171" s="3">
        <f t="shared" si="77"/>
        <v>0</v>
      </c>
      <c r="J171" s="3">
        <f t="shared" si="77"/>
        <v>13486604.871154442</v>
      </c>
      <c r="K171" s="3">
        <f t="shared" si="77"/>
        <v>0</v>
      </c>
      <c r="L171" s="3">
        <f t="shared" si="77"/>
        <v>0</v>
      </c>
      <c r="M171" s="3">
        <f t="shared" si="77"/>
        <v>0</v>
      </c>
      <c r="N171" s="3">
        <f t="shared" si="77"/>
        <v>3545248.6285593933</v>
      </c>
      <c r="O171" s="3">
        <f t="shared" si="77"/>
        <v>0</v>
      </c>
      <c r="P171" s="3">
        <f t="shared" si="77"/>
        <v>220.37940886890075</v>
      </c>
      <c r="Q171" s="3">
        <f t="shared" si="77"/>
        <v>1038237.1259968885</v>
      </c>
      <c r="R171" s="3">
        <f t="shared" si="77"/>
        <v>53266.064250603195</v>
      </c>
      <c r="S171" s="3">
        <f t="shared" si="77"/>
        <v>0</v>
      </c>
      <c r="T171" s="3">
        <f t="shared" ref="T171:AG171" si="78">SUM(T168+T169)</f>
        <v>1335899.7313673538</v>
      </c>
      <c r="U171" s="3">
        <f t="shared" si="78"/>
        <v>643210.98176946642</v>
      </c>
      <c r="V171" s="3">
        <f t="shared" si="78"/>
        <v>83956.84158688999</v>
      </c>
      <c r="W171" s="3">
        <f t="shared" si="78"/>
        <v>302650.70586498518</v>
      </c>
      <c r="X171" s="3">
        <f t="shared" si="78"/>
        <v>145720.71023128918</v>
      </c>
      <c r="Y171" s="3">
        <f t="shared" si="78"/>
        <v>86415.43518639142</v>
      </c>
      <c r="Z171" s="3">
        <f t="shared" si="78"/>
        <v>883179.20157964621</v>
      </c>
      <c r="AA171" s="3">
        <f t="shared" si="78"/>
        <v>425234.43039020023</v>
      </c>
      <c r="AB171" s="3">
        <f t="shared" si="78"/>
        <v>98882.30374306078</v>
      </c>
      <c r="AC171" s="3">
        <f t="shared" si="78"/>
        <v>47609.998098510747</v>
      </c>
      <c r="AD171" s="3">
        <f t="shared" si="78"/>
        <v>181015.81327700109</v>
      </c>
      <c r="AE171" s="3">
        <f t="shared" si="78"/>
        <v>304135.68833172589</v>
      </c>
      <c r="AF171" s="3">
        <f t="shared" si="78"/>
        <v>14318.53684715192</v>
      </c>
      <c r="AG171" s="3">
        <f t="shared" si="78"/>
        <v>12366.961801285201</v>
      </c>
      <c r="AI171" s="3">
        <f t="shared" ref="AI171:AV171" si="79">SUM(AI168+AI169)</f>
        <v>0</v>
      </c>
      <c r="AJ171" s="3">
        <f t="shared" si="79"/>
        <v>0</v>
      </c>
      <c r="AK171" s="3">
        <f t="shared" si="79"/>
        <v>0</v>
      </c>
      <c r="AL171" s="3">
        <f t="shared" si="79"/>
        <v>0</v>
      </c>
      <c r="AM171" s="3">
        <f t="shared" si="79"/>
        <v>0</v>
      </c>
      <c r="AN171" s="3">
        <f t="shared" si="79"/>
        <v>0</v>
      </c>
      <c r="AO171" s="3">
        <f t="shared" si="79"/>
        <v>0</v>
      </c>
      <c r="AP171" s="3">
        <f t="shared" si="79"/>
        <v>0</v>
      </c>
      <c r="AQ171" s="3">
        <f t="shared" si="79"/>
        <v>0</v>
      </c>
      <c r="AR171" s="3">
        <f t="shared" si="79"/>
        <v>0</v>
      </c>
      <c r="AS171" s="3">
        <f t="shared" si="79"/>
        <v>0</v>
      </c>
      <c r="AT171" s="3">
        <f t="shared" si="79"/>
        <v>0</v>
      </c>
      <c r="AU171" s="3">
        <f t="shared" si="79"/>
        <v>0</v>
      </c>
      <c r="AV171" s="3">
        <f t="shared" si="79"/>
        <v>0</v>
      </c>
      <c r="AX171" s="35" t="str">
        <f t="shared" si="63"/>
        <v/>
      </c>
      <c r="AZ171" s="36">
        <f t="shared" si="64"/>
        <v>0</v>
      </c>
      <c r="BA171" s="7">
        <f>IF(AY171&lt;&gt;0,VLOOKUP(AY171,'2021 ROO Import'!$A$1:$D$966,4,FALSE),0)</f>
        <v>0</v>
      </c>
    </row>
    <row r="172" spans="1:53" ht="9.75" customHeight="1" x14ac:dyDescent="0.15">
      <c r="A172" s="25">
        <f t="shared" si="54"/>
        <v>172</v>
      </c>
      <c r="B172" s="3" t="s">
        <v>46</v>
      </c>
      <c r="C172" s="3" t="s">
        <v>46</v>
      </c>
      <c r="AX172" s="35" t="str">
        <f t="shared" si="63"/>
        <v/>
      </c>
      <c r="AZ172" s="36">
        <f t="shared" si="64"/>
        <v>0</v>
      </c>
      <c r="BA172" s="7">
        <f>IF(AY172&lt;&gt;0,VLOOKUP(AY172,'2021 ROO Import'!$A$1:$D$966,4,FALSE),0)</f>
        <v>0</v>
      </c>
    </row>
    <row r="173" spans="1:53" ht="9.75" customHeight="1" x14ac:dyDescent="0.15">
      <c r="A173" s="25">
        <f t="shared" si="54"/>
        <v>173</v>
      </c>
      <c r="B173" s="3" t="s">
        <v>46</v>
      </c>
      <c r="C173" s="3" t="s">
        <v>283</v>
      </c>
      <c r="AX173" s="35" t="str">
        <f t="shared" si="63"/>
        <v/>
      </c>
      <c r="AZ173" s="36">
        <f t="shared" si="64"/>
        <v>0</v>
      </c>
      <c r="BA173" s="7">
        <f>IF(AY173&lt;&gt;0,VLOOKUP(AY173,'2021 ROO Import'!$A$1:$D$966,4,FALSE),0)</f>
        <v>0</v>
      </c>
    </row>
    <row r="174" spans="1:53" ht="9.75" customHeight="1" x14ac:dyDescent="0.15">
      <c r="A174" s="25">
        <f t="shared" si="54"/>
        <v>174</v>
      </c>
      <c r="B174" s="3" t="s">
        <v>46</v>
      </c>
      <c r="C174" s="3" t="s">
        <v>284</v>
      </c>
      <c r="F174" s="3">
        <f>IF(ROUND(SUM(F165+F171),0)=ROUND(SUM(G174:S174,T174:AH174,AI174:AW174),0),SUM(F165+F171),"      WRONG")</f>
        <v>2135975841.5230503</v>
      </c>
      <c r="G174" s="3">
        <f t="shared" ref="G174:S174" si="80">SUM(G165+G171)</f>
        <v>440575722.44090104</v>
      </c>
      <c r="H174" s="3">
        <f t="shared" si="80"/>
        <v>62751772.001359932</v>
      </c>
      <c r="I174" s="3">
        <f t="shared" si="80"/>
        <v>0</v>
      </c>
      <c r="J174" s="3">
        <f t="shared" si="80"/>
        <v>523799313.84852624</v>
      </c>
      <c r="K174" s="3">
        <f t="shared" si="80"/>
        <v>0</v>
      </c>
      <c r="L174" s="3">
        <f t="shared" si="80"/>
        <v>0</v>
      </c>
      <c r="M174" s="3">
        <f t="shared" si="80"/>
        <v>0</v>
      </c>
      <c r="N174" s="3">
        <f t="shared" si="80"/>
        <v>408257076.78958738</v>
      </c>
      <c r="O174" s="3">
        <f t="shared" si="80"/>
        <v>0</v>
      </c>
      <c r="P174" s="3">
        <f t="shared" si="80"/>
        <v>21449.020646208792</v>
      </c>
      <c r="Q174" s="3">
        <f t="shared" si="80"/>
        <v>86476784.978321582</v>
      </c>
      <c r="R174" s="3">
        <f t="shared" si="80"/>
        <v>1389577.0543527724</v>
      </c>
      <c r="S174" s="3">
        <f t="shared" si="80"/>
        <v>0</v>
      </c>
      <c r="T174" s="3">
        <f t="shared" ref="T174:AG174" si="81">SUM(T165+T171)</f>
        <v>196916543.70276809</v>
      </c>
      <c r="U174" s="3">
        <f t="shared" si="81"/>
        <v>94811669.190221652</v>
      </c>
      <c r="V174" s="3">
        <f t="shared" si="81"/>
        <v>10634573.786481764</v>
      </c>
      <c r="W174" s="3">
        <f t="shared" si="81"/>
        <v>33112403.232746657</v>
      </c>
      <c r="X174" s="3">
        <f t="shared" si="81"/>
        <v>15943008.963915061</v>
      </c>
      <c r="Y174" s="3">
        <f t="shared" si="81"/>
        <v>9454538.4496858902</v>
      </c>
      <c r="Z174" s="3">
        <f t="shared" si="81"/>
        <v>96626854.928025693</v>
      </c>
      <c r="AA174" s="3">
        <f t="shared" si="81"/>
        <v>46524041.261642002</v>
      </c>
      <c r="AB174" s="3">
        <f t="shared" si="81"/>
        <v>14532966.581623383</v>
      </c>
      <c r="AC174" s="3">
        <f t="shared" si="81"/>
        <v>6997354.280040889</v>
      </c>
      <c r="AD174" s="3">
        <f t="shared" si="81"/>
        <v>44154896.171880178</v>
      </c>
      <c r="AE174" s="3">
        <f t="shared" si="81"/>
        <v>38571508.618841141</v>
      </c>
      <c r="AF174" s="3">
        <f t="shared" si="81"/>
        <v>2683102.3115248154</v>
      </c>
      <c r="AG174" s="3">
        <f t="shared" si="81"/>
        <v>1740683.9099580545</v>
      </c>
      <c r="AI174" s="3">
        <f t="shared" ref="AI174:AV174" si="82">SUM(AI165+AI171)</f>
        <v>0</v>
      </c>
      <c r="AJ174" s="3">
        <f t="shared" si="82"/>
        <v>0</v>
      </c>
      <c r="AK174" s="3">
        <f t="shared" si="82"/>
        <v>0</v>
      </c>
      <c r="AL174" s="3">
        <f t="shared" si="82"/>
        <v>0</v>
      </c>
      <c r="AM174" s="3">
        <f t="shared" si="82"/>
        <v>0</v>
      </c>
      <c r="AN174" s="3">
        <f t="shared" si="82"/>
        <v>0</v>
      </c>
      <c r="AO174" s="3">
        <f t="shared" si="82"/>
        <v>0</v>
      </c>
      <c r="AP174" s="3">
        <f t="shared" si="82"/>
        <v>0</v>
      </c>
      <c r="AQ174" s="3">
        <f t="shared" si="82"/>
        <v>0</v>
      </c>
      <c r="AR174" s="3">
        <f t="shared" si="82"/>
        <v>0</v>
      </c>
      <c r="AS174" s="3">
        <f t="shared" si="82"/>
        <v>0</v>
      </c>
      <c r="AT174" s="3">
        <f t="shared" si="82"/>
        <v>0</v>
      </c>
      <c r="AU174" s="3">
        <f t="shared" si="82"/>
        <v>0</v>
      </c>
      <c r="AV174" s="3">
        <f t="shared" si="82"/>
        <v>0</v>
      </c>
      <c r="AX174" s="35" t="str">
        <f t="shared" si="63"/>
        <v/>
      </c>
      <c r="AZ174" s="36">
        <f t="shared" si="64"/>
        <v>0</v>
      </c>
      <c r="BA174" s="7">
        <f>IF(AY174&lt;&gt;0,VLOOKUP(AY174,'2021 ROO Import'!$A$1:$D$966,4,FALSE),0)</f>
        <v>0</v>
      </c>
    </row>
    <row r="175" spans="1:53" ht="9.75" customHeight="1" x14ac:dyDescent="0.15">
      <c r="A175" s="25">
        <f t="shared" si="54"/>
        <v>175</v>
      </c>
      <c r="B175" s="3" t="s">
        <v>46</v>
      </c>
      <c r="C175" s="3" t="s">
        <v>46</v>
      </c>
      <c r="AX175" s="35" t="str">
        <f t="shared" si="63"/>
        <v/>
      </c>
      <c r="AZ175" s="36">
        <f t="shared" si="64"/>
        <v>0</v>
      </c>
      <c r="BA175" s="7">
        <f>IF(AY175&lt;&gt;0,VLOOKUP(AY175,'2021 ROO Import'!$A$1:$D$966,4,FALSE),0)</f>
        <v>0</v>
      </c>
    </row>
    <row r="176" spans="1:53" ht="9.75" customHeight="1" x14ac:dyDescent="0.15">
      <c r="A176" s="25">
        <f t="shared" si="54"/>
        <v>176</v>
      </c>
      <c r="B176" s="6" t="s">
        <v>285</v>
      </c>
      <c r="C176" s="6"/>
      <c r="AX176" s="35" t="str">
        <f t="shared" si="63"/>
        <v/>
      </c>
      <c r="AZ176" s="36">
        <f t="shared" si="64"/>
        <v>0</v>
      </c>
      <c r="BA176" s="7">
        <f>IF(AY176&lt;&gt;0,VLOOKUP(AY176,'2021 ROO Import'!$A$1:$D$966,4,FALSE),0)</f>
        <v>0</v>
      </c>
    </row>
    <row r="177" spans="1:53" ht="9.75" customHeight="1" x14ac:dyDescent="0.15">
      <c r="A177" s="25">
        <f t="shared" si="54"/>
        <v>177</v>
      </c>
      <c r="AX177" s="35" t="str">
        <f t="shared" si="63"/>
        <v/>
      </c>
      <c r="AZ177" s="36">
        <f t="shared" si="64"/>
        <v>0</v>
      </c>
      <c r="BA177" s="7">
        <f>IF(AY177&lt;&gt;0,VLOOKUP(AY177,'2021 ROO Import'!$A$1:$D$966,4,FALSE),0)</f>
        <v>0</v>
      </c>
    </row>
    <row r="178" spans="1:53" ht="9.75" customHeight="1" x14ac:dyDescent="0.15">
      <c r="A178" s="25">
        <f t="shared" si="54"/>
        <v>178</v>
      </c>
      <c r="B178" s="3" t="s">
        <v>286</v>
      </c>
      <c r="F178" s="3">
        <f t="shared" ref="F178:AV178" si="83">SUM(F112-F174)</f>
        <v>3715904421.1967421</v>
      </c>
      <c r="G178" s="3">
        <f t="shared" si="83"/>
        <v>579673138.06156778</v>
      </c>
      <c r="H178" s="3">
        <f t="shared" si="83"/>
        <v>114127302.24209982</v>
      </c>
      <c r="I178" s="3">
        <f t="shared" si="83"/>
        <v>0</v>
      </c>
      <c r="J178" s="3">
        <f t="shared" si="83"/>
        <v>689171864.23907065</v>
      </c>
      <c r="K178" s="3">
        <f t="shared" si="83"/>
        <v>0</v>
      </c>
      <c r="L178" s="3">
        <f t="shared" si="83"/>
        <v>0</v>
      </c>
      <c r="M178" s="3">
        <f t="shared" si="83"/>
        <v>0</v>
      </c>
      <c r="N178" s="3">
        <f t="shared" si="83"/>
        <v>933772671.85502541</v>
      </c>
      <c r="O178" s="3">
        <f t="shared" si="83"/>
        <v>0</v>
      </c>
      <c r="P178" s="3">
        <f t="shared" si="83"/>
        <v>61974.105254825437</v>
      </c>
      <c r="Q178" s="3">
        <f t="shared" si="83"/>
        <v>306540815.53938675</v>
      </c>
      <c r="R178" s="3">
        <f t="shared" si="83"/>
        <v>18773929.178092334</v>
      </c>
      <c r="S178" s="3">
        <f t="shared" si="83"/>
        <v>-41410397</v>
      </c>
      <c r="T178" s="3">
        <f t="shared" si="83"/>
        <v>308779210.96418858</v>
      </c>
      <c r="U178" s="3">
        <f t="shared" si="83"/>
        <v>148671471.94572031</v>
      </c>
      <c r="V178" s="3">
        <f t="shared" si="83"/>
        <v>21146717.405395485</v>
      </c>
      <c r="W178" s="3">
        <f t="shared" si="83"/>
        <v>81453962.422726631</v>
      </c>
      <c r="X178" s="3">
        <f t="shared" si="83"/>
        <v>39218574.499831334</v>
      </c>
      <c r="Y178" s="3">
        <f t="shared" si="83"/>
        <v>23257436.622520197</v>
      </c>
      <c r="Z178" s="3">
        <f t="shared" si="83"/>
        <v>237694623.22052041</v>
      </c>
      <c r="AA178" s="3">
        <f t="shared" si="83"/>
        <v>114445559.32839876</v>
      </c>
      <c r="AB178" s="3">
        <f t="shared" si="83"/>
        <v>22898256.765785046</v>
      </c>
      <c r="AC178" s="3">
        <f t="shared" si="83"/>
        <v>11025086.590933543</v>
      </c>
      <c r="AD178" s="3">
        <f t="shared" si="83"/>
        <v>24367408.423594005</v>
      </c>
      <c r="AE178" s="3">
        <f t="shared" si="83"/>
        <v>76556987.046507224</v>
      </c>
      <c r="AF178" s="3">
        <f t="shared" si="83"/>
        <v>2737082.3974247142</v>
      </c>
      <c r="AG178" s="3">
        <f t="shared" si="83"/>
        <v>2940745.3426978877</v>
      </c>
      <c r="AH178" s="3">
        <f t="shared" si="83"/>
        <v>0</v>
      </c>
      <c r="AI178" s="3">
        <f t="shared" si="83"/>
        <v>0</v>
      </c>
      <c r="AJ178" s="3">
        <f t="shared" si="83"/>
        <v>0</v>
      </c>
      <c r="AK178" s="3">
        <f t="shared" si="83"/>
        <v>0</v>
      </c>
      <c r="AL178" s="3">
        <f t="shared" si="83"/>
        <v>0</v>
      </c>
      <c r="AM178" s="3">
        <f t="shared" si="83"/>
        <v>0</v>
      </c>
      <c r="AN178" s="3">
        <f t="shared" si="83"/>
        <v>0</v>
      </c>
      <c r="AO178" s="3">
        <f t="shared" si="83"/>
        <v>0</v>
      </c>
      <c r="AP178" s="3">
        <f t="shared" si="83"/>
        <v>0</v>
      </c>
      <c r="AQ178" s="3">
        <f t="shared" si="83"/>
        <v>0</v>
      </c>
      <c r="AR178" s="3">
        <f t="shared" si="83"/>
        <v>0</v>
      </c>
      <c r="AS178" s="3">
        <f t="shared" si="83"/>
        <v>0</v>
      </c>
      <c r="AT178" s="3">
        <f t="shared" si="83"/>
        <v>0</v>
      </c>
      <c r="AU178" s="3">
        <f t="shared" si="83"/>
        <v>0</v>
      </c>
      <c r="AV178" s="3">
        <f t="shared" si="83"/>
        <v>0</v>
      </c>
      <c r="AX178" s="35" t="str">
        <f t="shared" si="63"/>
        <v/>
      </c>
      <c r="AY178" s="53">
        <v>246</v>
      </c>
      <c r="AZ178" s="36">
        <f t="shared" si="64"/>
        <v>3715904421.1967421</v>
      </c>
      <c r="BA178" s="7">
        <f>IF(AY178&lt;&gt;0,VLOOKUP(AY178,'2021 ROO Import'!$A$1:$D$966,4,FALSE),0)</f>
        <v>3715904421.1967421</v>
      </c>
    </row>
    <row r="179" spans="1:53" ht="9.75" customHeight="1" x14ac:dyDescent="0.15">
      <c r="A179" s="25">
        <f t="shared" si="54"/>
        <v>179</v>
      </c>
      <c r="B179" s="3" t="s">
        <v>287</v>
      </c>
      <c r="C179" s="3" t="s">
        <v>46</v>
      </c>
      <c r="AX179" s="35" t="str">
        <f t="shared" si="63"/>
        <v/>
      </c>
      <c r="AZ179" s="36">
        <f t="shared" si="64"/>
        <v>0</v>
      </c>
      <c r="BA179" s="7">
        <f>IF(AY179&lt;&gt;0,VLOOKUP(AY179,'2021 ROO Import'!$A$1:$D$966,4,FALSE),0)</f>
        <v>0</v>
      </c>
    </row>
    <row r="180" spans="1:53" ht="9.75" customHeight="1" x14ac:dyDescent="0.15">
      <c r="A180" s="25">
        <f t="shared" si="54"/>
        <v>180</v>
      </c>
      <c r="B180" s="3" t="s">
        <v>288</v>
      </c>
      <c r="AX180" s="35" t="str">
        <f t="shared" si="63"/>
        <v/>
      </c>
      <c r="AZ180" s="36">
        <f t="shared" si="64"/>
        <v>0</v>
      </c>
      <c r="BA180" s="7">
        <f>IF(AY180&lt;&gt;0,VLOOKUP(AY180,'2021 ROO Import'!$A$1:$D$966,4,FALSE),0)</f>
        <v>0</v>
      </c>
    </row>
    <row r="181" spans="1:53" ht="9.75" customHeight="1" x14ac:dyDescent="0.15">
      <c r="A181" s="25">
        <f t="shared" si="54"/>
        <v>181</v>
      </c>
      <c r="B181" s="3" t="s">
        <v>46</v>
      </c>
      <c r="C181" s="3" t="s">
        <v>289</v>
      </c>
      <c r="E181" s="44" t="s">
        <v>1000</v>
      </c>
      <c r="F181" s="3">
        <f>($AZ181)</f>
        <v>0</v>
      </c>
      <c r="G181" s="3">
        <f t="shared" ref="G181:L181" si="84">IF($F181&lt;&gt;0,(($F181)*(SUM(G$20:G$22)/SUM($F$25))),0)</f>
        <v>0</v>
      </c>
      <c r="H181" s="3">
        <f t="shared" si="84"/>
        <v>0</v>
      </c>
      <c r="I181" s="3">
        <f t="shared" si="84"/>
        <v>0</v>
      </c>
      <c r="J181" s="3">
        <f t="shared" si="84"/>
        <v>0</v>
      </c>
      <c r="K181" s="3">
        <f t="shared" si="84"/>
        <v>0</v>
      </c>
      <c r="L181" s="3">
        <f t="shared" si="84"/>
        <v>0</v>
      </c>
      <c r="AX181" s="35" t="str">
        <f t="shared" si="63"/>
        <v>OK</v>
      </c>
      <c r="AY181" s="53">
        <v>249</v>
      </c>
      <c r="AZ181" s="36">
        <f t="shared" si="64"/>
        <v>0</v>
      </c>
      <c r="BA181" s="7">
        <f>IF(AY181&lt;&gt;0,VLOOKUP(AY181,'2021 ROO Import'!$A$1:$D$966,4,FALSE),0)</f>
        <v>0</v>
      </c>
    </row>
    <row r="182" spans="1:53" ht="9.75" customHeight="1" x14ac:dyDescent="0.15">
      <c r="A182" s="25">
        <f t="shared" si="54"/>
        <v>182</v>
      </c>
      <c r="B182" s="3" t="s">
        <v>46</v>
      </c>
      <c r="C182" s="3" t="s">
        <v>153</v>
      </c>
      <c r="E182" s="44" t="s">
        <v>661</v>
      </c>
      <c r="F182" s="3">
        <f>($AZ182)</f>
        <v>6900428.2194322022</v>
      </c>
      <c r="G182" s="34">
        <f t="shared" ref="G182:AV182" si="85">INDEX(Func_Alloc,MATCH($E182,FA_Desc,0),MATCH(G$6,$G$6:$AV$6,0))*$F182</f>
        <v>0</v>
      </c>
      <c r="H182" s="34">
        <f t="shared" si="85"/>
        <v>0</v>
      </c>
      <c r="I182" s="34">
        <f t="shared" si="85"/>
        <v>0</v>
      </c>
      <c r="J182" s="34">
        <f t="shared" si="85"/>
        <v>0</v>
      </c>
      <c r="K182" s="34">
        <f t="shared" si="85"/>
        <v>0</v>
      </c>
      <c r="L182" s="34">
        <f t="shared" si="85"/>
        <v>0</v>
      </c>
      <c r="M182" s="34">
        <f t="shared" si="85"/>
        <v>0</v>
      </c>
      <c r="N182" s="34">
        <f t="shared" si="85"/>
        <v>0</v>
      </c>
      <c r="O182" s="34">
        <f t="shared" si="85"/>
        <v>0</v>
      </c>
      <c r="P182" s="34">
        <f t="shared" si="85"/>
        <v>0</v>
      </c>
      <c r="Q182" s="34">
        <f t="shared" si="85"/>
        <v>0</v>
      </c>
      <c r="R182" s="34">
        <f t="shared" si="85"/>
        <v>0</v>
      </c>
      <c r="S182" s="34">
        <f t="shared" si="85"/>
        <v>0</v>
      </c>
      <c r="T182" s="34">
        <f t="shared" si="85"/>
        <v>2999982.4987982777</v>
      </c>
      <c r="U182" s="34">
        <f t="shared" si="85"/>
        <v>1444304.3704719986</v>
      </c>
      <c r="V182" s="34">
        <f t="shared" si="85"/>
        <v>0</v>
      </c>
      <c r="W182" s="34">
        <f t="shared" si="85"/>
        <v>123388.37451215769</v>
      </c>
      <c r="X182" s="34">
        <f t="shared" si="85"/>
        <v>59403.802737093305</v>
      </c>
      <c r="Y182" s="34">
        <f t="shared" si="85"/>
        <v>0</v>
      </c>
      <c r="Z182" s="34">
        <f t="shared" si="85"/>
        <v>383846.26035519369</v>
      </c>
      <c r="AA182" s="34">
        <f t="shared" si="85"/>
        <v>184798.02186926585</v>
      </c>
      <c r="AB182" s="34">
        <f t="shared" si="85"/>
        <v>450172.10667710792</v>
      </c>
      <c r="AC182" s="34">
        <f t="shared" si="85"/>
        <v>216729.77805663299</v>
      </c>
      <c r="AD182" s="34">
        <f t="shared" si="85"/>
        <v>1026120.0079213527</v>
      </c>
      <c r="AE182" s="34">
        <f t="shared" si="85"/>
        <v>774.59690567408484</v>
      </c>
      <c r="AF182" s="34">
        <f t="shared" si="85"/>
        <v>9913.4854515897241</v>
      </c>
      <c r="AG182" s="34">
        <f t="shared" si="85"/>
        <v>994.91567585841335</v>
      </c>
      <c r="AH182" s="34">
        <f t="shared" si="85"/>
        <v>0</v>
      </c>
      <c r="AI182" s="34">
        <f t="shared" si="85"/>
        <v>0</v>
      </c>
      <c r="AJ182" s="34">
        <f t="shared" si="85"/>
        <v>0</v>
      </c>
      <c r="AK182" s="34">
        <f t="shared" si="85"/>
        <v>0</v>
      </c>
      <c r="AL182" s="34">
        <f t="shared" si="85"/>
        <v>0</v>
      </c>
      <c r="AM182" s="34">
        <f t="shared" si="85"/>
        <v>0</v>
      </c>
      <c r="AN182" s="34">
        <f t="shared" si="85"/>
        <v>0</v>
      </c>
      <c r="AO182" s="34">
        <f t="shared" si="85"/>
        <v>0</v>
      </c>
      <c r="AP182" s="34">
        <f t="shared" si="85"/>
        <v>0</v>
      </c>
      <c r="AQ182" s="34">
        <f t="shared" si="85"/>
        <v>0</v>
      </c>
      <c r="AR182" s="34">
        <f t="shared" si="85"/>
        <v>0</v>
      </c>
      <c r="AS182" s="34">
        <f t="shared" si="85"/>
        <v>0</v>
      </c>
      <c r="AT182" s="34">
        <f t="shared" si="85"/>
        <v>0</v>
      </c>
      <c r="AU182" s="34">
        <f t="shared" si="85"/>
        <v>0</v>
      </c>
      <c r="AV182" s="34">
        <f t="shared" si="85"/>
        <v>0</v>
      </c>
      <c r="AX182" s="35" t="str">
        <f t="shared" si="63"/>
        <v>OK</v>
      </c>
      <c r="AY182" s="53">
        <v>250</v>
      </c>
      <c r="AZ182" s="36">
        <f t="shared" si="64"/>
        <v>6900428.2194322022</v>
      </c>
      <c r="BA182" s="7">
        <f>IF(AY182&lt;&gt;0,VLOOKUP(AY182,'2021 ROO Import'!$A$1:$D$966,4,FALSE),0)</f>
        <v>6900428.2194322022</v>
      </c>
    </row>
    <row r="183" spans="1:53" ht="9.75" customHeight="1" x14ac:dyDescent="0.15">
      <c r="A183" s="25">
        <f t="shared" si="54"/>
        <v>183</v>
      </c>
      <c r="B183" s="3" t="s">
        <v>46</v>
      </c>
      <c r="C183" s="3" t="s">
        <v>290</v>
      </c>
      <c r="F183" s="3">
        <f>IF(ROUND(SUM(F181:F182),0)=ROUND(SUM(G183:S183,T183:AH183,AI183:AW183),0),SUM(F181:F182),"      WRONG")</f>
        <v>6900428.2194322022</v>
      </c>
      <c r="G183" s="3">
        <f t="shared" ref="G183:R183" si="86">SUM(G181:G182)</f>
        <v>0</v>
      </c>
      <c r="H183" s="3">
        <f t="shared" si="86"/>
        <v>0</v>
      </c>
      <c r="I183" s="3">
        <f t="shared" si="86"/>
        <v>0</v>
      </c>
      <c r="J183" s="3">
        <f t="shared" si="86"/>
        <v>0</v>
      </c>
      <c r="K183" s="3">
        <f t="shared" si="86"/>
        <v>0</v>
      </c>
      <c r="L183" s="3">
        <f t="shared" si="86"/>
        <v>0</v>
      </c>
      <c r="M183" s="3">
        <f t="shared" si="86"/>
        <v>0</v>
      </c>
      <c r="N183" s="3">
        <f t="shared" si="86"/>
        <v>0</v>
      </c>
      <c r="O183" s="3">
        <f t="shared" si="86"/>
        <v>0</v>
      </c>
      <c r="P183" s="3">
        <f t="shared" si="86"/>
        <v>0</v>
      </c>
      <c r="Q183" s="3">
        <f t="shared" si="86"/>
        <v>0</v>
      </c>
      <c r="R183" s="3">
        <f t="shared" si="86"/>
        <v>0</v>
      </c>
      <c r="T183" s="3">
        <f t="shared" ref="T183:AG183" si="87">SUM(T181:T182)</f>
        <v>2999982.4987982777</v>
      </c>
      <c r="U183" s="3">
        <f t="shared" si="87"/>
        <v>1444304.3704719986</v>
      </c>
      <c r="V183" s="3">
        <f t="shared" si="87"/>
        <v>0</v>
      </c>
      <c r="W183" s="3">
        <f t="shared" si="87"/>
        <v>123388.37451215769</v>
      </c>
      <c r="X183" s="3">
        <f t="shared" si="87"/>
        <v>59403.802737093305</v>
      </c>
      <c r="Y183" s="3">
        <f t="shared" si="87"/>
        <v>0</v>
      </c>
      <c r="Z183" s="3">
        <f t="shared" si="87"/>
        <v>383846.26035519369</v>
      </c>
      <c r="AA183" s="3">
        <f t="shared" si="87"/>
        <v>184798.02186926585</v>
      </c>
      <c r="AB183" s="3">
        <f t="shared" si="87"/>
        <v>450172.10667710792</v>
      </c>
      <c r="AC183" s="3">
        <f t="shared" si="87"/>
        <v>216729.77805663299</v>
      </c>
      <c r="AD183" s="3">
        <f t="shared" si="87"/>
        <v>1026120.0079213527</v>
      </c>
      <c r="AE183" s="3">
        <f t="shared" si="87"/>
        <v>774.59690567408484</v>
      </c>
      <c r="AF183" s="3">
        <f t="shared" si="87"/>
        <v>9913.4854515897241</v>
      </c>
      <c r="AG183" s="3">
        <f t="shared" si="87"/>
        <v>994.91567585841335</v>
      </c>
      <c r="AI183" s="3">
        <f t="shared" ref="AI183:AV183" si="88">SUM(AI181:AI182)</f>
        <v>0</v>
      </c>
      <c r="AJ183" s="3">
        <f t="shared" si="88"/>
        <v>0</v>
      </c>
      <c r="AK183" s="3">
        <f t="shared" si="88"/>
        <v>0</v>
      </c>
      <c r="AL183" s="3">
        <f t="shared" si="88"/>
        <v>0</v>
      </c>
      <c r="AM183" s="3">
        <f t="shared" si="88"/>
        <v>0</v>
      </c>
      <c r="AN183" s="3">
        <f t="shared" si="88"/>
        <v>0</v>
      </c>
      <c r="AO183" s="3">
        <f t="shared" si="88"/>
        <v>0</v>
      </c>
      <c r="AP183" s="3">
        <f t="shared" si="88"/>
        <v>0</v>
      </c>
      <c r="AQ183" s="3">
        <f t="shared" si="88"/>
        <v>0</v>
      </c>
      <c r="AR183" s="3">
        <f t="shared" si="88"/>
        <v>0</v>
      </c>
      <c r="AS183" s="3">
        <f t="shared" si="88"/>
        <v>0</v>
      </c>
      <c r="AT183" s="3">
        <f t="shared" si="88"/>
        <v>0</v>
      </c>
      <c r="AU183" s="3">
        <f t="shared" si="88"/>
        <v>0</v>
      </c>
      <c r="AV183" s="3">
        <f t="shared" si="88"/>
        <v>0</v>
      </c>
      <c r="AX183" s="35" t="str">
        <f t="shared" si="63"/>
        <v/>
      </c>
      <c r="AY183" s="53">
        <v>251</v>
      </c>
      <c r="AZ183" s="36">
        <f t="shared" si="64"/>
        <v>6900428.2194322022</v>
      </c>
      <c r="BA183" s="7">
        <f>IF(AY183&lt;&gt;0,VLOOKUP(AY183,'2021 ROO Import'!$A$1:$D$966,4,FALSE),0)</f>
        <v>6900428.2194322022</v>
      </c>
    </row>
    <row r="184" spans="1:53" ht="9.75" customHeight="1" x14ac:dyDescent="0.15">
      <c r="A184" s="25">
        <f t="shared" si="54"/>
        <v>184</v>
      </c>
      <c r="B184" s="3" t="s">
        <v>46</v>
      </c>
      <c r="C184" s="3" t="s">
        <v>46</v>
      </c>
      <c r="AX184" s="35" t="str">
        <f t="shared" si="63"/>
        <v/>
      </c>
      <c r="AZ184" s="36">
        <f t="shared" si="64"/>
        <v>0</v>
      </c>
      <c r="BA184" s="7">
        <f>IF(AY184&lt;&gt;0,VLOOKUP(AY184,'2021 ROO Import'!$A$1:$D$966,4,FALSE),0)</f>
        <v>0</v>
      </c>
    </row>
    <row r="185" spans="1:53" ht="9.75" customHeight="1" x14ac:dyDescent="0.15">
      <c r="A185" s="25">
        <f t="shared" si="54"/>
        <v>185</v>
      </c>
      <c r="B185" s="3" t="s">
        <v>291</v>
      </c>
      <c r="AX185" s="35" t="str">
        <f t="shared" si="63"/>
        <v/>
      </c>
      <c r="AZ185" s="36">
        <f t="shared" si="64"/>
        <v>0</v>
      </c>
      <c r="BA185" s="7">
        <f>IF(AY185&lt;&gt;0,VLOOKUP(AY185,'2021 ROO Import'!$A$1:$D$966,4,FALSE),0)</f>
        <v>0</v>
      </c>
    </row>
    <row r="186" spans="1:53" ht="9" customHeight="1" x14ac:dyDescent="0.15">
      <c r="A186" s="25">
        <f t="shared" si="54"/>
        <v>186</v>
      </c>
      <c r="B186" s="3" t="s">
        <v>292</v>
      </c>
      <c r="C186" s="3" t="s">
        <v>1151</v>
      </c>
      <c r="E186" s="44" t="s">
        <v>661</v>
      </c>
      <c r="F186" s="3">
        <f>($AZ186)</f>
        <v>-1527086.0853292714</v>
      </c>
      <c r="G186" s="34">
        <f t="shared" ref="G186:AV190" si="89">INDEX(Func_Alloc,MATCH($E186,FA_Desc,0),MATCH(G$6,$G$6:$AV$6,0))*$F186</f>
        <v>0</v>
      </c>
      <c r="H186" s="34">
        <f t="shared" si="89"/>
        <v>0</v>
      </c>
      <c r="I186" s="34">
        <f t="shared" si="89"/>
        <v>0</v>
      </c>
      <c r="J186" s="34">
        <f t="shared" si="89"/>
        <v>0</v>
      </c>
      <c r="K186" s="34">
        <f t="shared" si="89"/>
        <v>0</v>
      </c>
      <c r="L186" s="34">
        <f t="shared" si="89"/>
        <v>0</v>
      </c>
      <c r="M186" s="34">
        <f t="shared" si="89"/>
        <v>0</v>
      </c>
      <c r="N186" s="34">
        <f t="shared" si="89"/>
        <v>0</v>
      </c>
      <c r="O186" s="34">
        <f t="shared" si="89"/>
        <v>0</v>
      </c>
      <c r="P186" s="34">
        <f t="shared" si="89"/>
        <v>0</v>
      </c>
      <c r="Q186" s="34">
        <f t="shared" si="89"/>
        <v>0</v>
      </c>
      <c r="R186" s="34">
        <f t="shared" si="89"/>
        <v>0</v>
      </c>
      <c r="S186" s="34">
        <f t="shared" si="89"/>
        <v>0</v>
      </c>
      <c r="T186" s="34">
        <f t="shared" si="89"/>
        <v>-663905.39608035388</v>
      </c>
      <c r="U186" s="34">
        <f t="shared" si="89"/>
        <v>-319629.01967691607</v>
      </c>
      <c r="V186" s="34">
        <f t="shared" si="89"/>
        <v>0</v>
      </c>
      <c r="W186" s="34">
        <f t="shared" si="89"/>
        <v>-27306.228514672868</v>
      </c>
      <c r="X186" s="34">
        <f t="shared" si="89"/>
        <v>-13146.245086645431</v>
      </c>
      <c r="Y186" s="34">
        <f t="shared" si="89"/>
        <v>0</v>
      </c>
      <c r="Z186" s="34">
        <f t="shared" si="89"/>
        <v>-84946.363392839616</v>
      </c>
      <c r="AA186" s="34">
        <f t="shared" si="89"/>
        <v>-40896.373213219391</v>
      </c>
      <c r="AB186" s="34">
        <f t="shared" si="89"/>
        <v>-99624.478111960198</v>
      </c>
      <c r="AC186" s="34">
        <f t="shared" si="89"/>
        <v>-47962.969517566955</v>
      </c>
      <c r="AD186" s="34">
        <f t="shared" si="89"/>
        <v>-227083.52817321199</v>
      </c>
      <c r="AE186" s="34">
        <f t="shared" si="89"/>
        <v>-171.42068851073961</v>
      </c>
      <c r="AF186" s="34">
        <f t="shared" si="89"/>
        <v>-2193.8849602992495</v>
      </c>
      <c r="AG186" s="34">
        <f t="shared" si="89"/>
        <v>-220.1779130751348</v>
      </c>
      <c r="AH186" s="34">
        <f t="shared" si="89"/>
        <v>0</v>
      </c>
      <c r="AI186" s="34">
        <f t="shared" si="89"/>
        <v>0</v>
      </c>
      <c r="AJ186" s="34">
        <f t="shared" si="89"/>
        <v>0</v>
      </c>
      <c r="AK186" s="34">
        <f t="shared" si="89"/>
        <v>0</v>
      </c>
      <c r="AL186" s="34">
        <f t="shared" si="89"/>
        <v>0</v>
      </c>
      <c r="AM186" s="34">
        <f t="shared" si="89"/>
        <v>0</v>
      </c>
      <c r="AN186" s="34">
        <f t="shared" si="89"/>
        <v>0</v>
      </c>
      <c r="AO186" s="34">
        <f t="shared" si="89"/>
        <v>0</v>
      </c>
      <c r="AP186" s="34">
        <f t="shared" si="89"/>
        <v>0</v>
      </c>
      <c r="AQ186" s="34">
        <f t="shared" si="89"/>
        <v>0</v>
      </c>
      <c r="AR186" s="34">
        <f t="shared" si="89"/>
        <v>0</v>
      </c>
      <c r="AS186" s="34">
        <f t="shared" si="89"/>
        <v>0</v>
      </c>
      <c r="AT186" s="34">
        <f t="shared" si="89"/>
        <v>0</v>
      </c>
      <c r="AU186" s="34">
        <f t="shared" si="89"/>
        <v>0</v>
      </c>
      <c r="AV186" s="34">
        <f t="shared" si="89"/>
        <v>0</v>
      </c>
      <c r="AX186" s="35" t="str">
        <f t="shared" si="63"/>
        <v>OK</v>
      </c>
      <c r="AY186" s="53" t="s">
        <v>1376</v>
      </c>
      <c r="AZ186" s="36">
        <f t="shared" si="64"/>
        <v>-1527086.0853292714</v>
      </c>
      <c r="BA186" s="7">
        <f>IF(AY186&lt;&gt;0,VLOOKUP(AY186,'2021 ROO Import'!$A$1:$D$966,4,FALSE),0)</f>
        <v>-1527086.0853292714</v>
      </c>
    </row>
    <row r="187" spans="1:53" ht="9.75" customHeight="1" x14ac:dyDescent="0.15">
      <c r="A187" s="25">
        <f t="shared" si="54"/>
        <v>187</v>
      </c>
      <c r="C187" s="3" t="s">
        <v>1152</v>
      </c>
      <c r="E187" s="44" t="s">
        <v>679</v>
      </c>
      <c r="F187" s="3">
        <f>($AZ187)</f>
        <v>-14647759.382113514</v>
      </c>
      <c r="G187" s="34">
        <f t="shared" si="89"/>
        <v>-2550326.247232113</v>
      </c>
      <c r="H187" s="34">
        <f t="shared" si="89"/>
        <v>-442146.38515454769</v>
      </c>
      <c r="I187" s="34">
        <f t="shared" si="89"/>
        <v>0</v>
      </c>
      <c r="J187" s="34">
        <f t="shared" si="89"/>
        <v>-3032076.1457055998</v>
      </c>
      <c r="K187" s="34">
        <f t="shared" si="89"/>
        <v>0</v>
      </c>
      <c r="L187" s="34">
        <f t="shared" si="89"/>
        <v>0</v>
      </c>
      <c r="M187" s="34">
        <f t="shared" si="89"/>
        <v>0</v>
      </c>
      <c r="N187" s="34">
        <f t="shared" si="89"/>
        <v>-3354685.1410831725</v>
      </c>
      <c r="O187" s="34">
        <f t="shared" si="89"/>
        <v>0</v>
      </c>
      <c r="P187" s="34">
        <f t="shared" si="89"/>
        <v>-208.53361944141261</v>
      </c>
      <c r="Q187" s="34">
        <f t="shared" si="89"/>
        <v>-935307.94355007983</v>
      </c>
      <c r="R187" s="34">
        <f t="shared" si="89"/>
        <v>-13766.959011310772</v>
      </c>
      <c r="S187" s="34">
        <f t="shared" si="89"/>
        <v>0</v>
      </c>
      <c r="T187" s="34">
        <f t="shared" si="89"/>
        <v>-1264092.7191095548</v>
      </c>
      <c r="U187" s="34">
        <f t="shared" si="89"/>
        <v>-608637.23512682249</v>
      </c>
      <c r="V187" s="34">
        <f t="shared" si="89"/>
        <v>-79444.01041296254</v>
      </c>
      <c r="W187" s="34">
        <f t="shared" si="89"/>
        <v>-286382.68631561793</v>
      </c>
      <c r="X187" s="34">
        <f t="shared" si="89"/>
        <v>-137887.96007789014</v>
      </c>
      <c r="Y187" s="34">
        <f t="shared" si="89"/>
        <v>-81770.450186401256</v>
      </c>
      <c r="Z187" s="34">
        <f t="shared" si="89"/>
        <v>-835706.73170441762</v>
      </c>
      <c r="AA187" s="34">
        <f t="shared" si="89"/>
        <v>-402377.31526509009</v>
      </c>
      <c r="AB187" s="34">
        <f t="shared" si="89"/>
        <v>-93567.202145061543</v>
      </c>
      <c r="AC187" s="34">
        <f t="shared" si="89"/>
        <v>-45050.875106881482</v>
      </c>
      <c r="AD187" s="34">
        <f t="shared" si="89"/>
        <v>-171285.88788092899</v>
      </c>
      <c r="AE187" s="34">
        <f t="shared" si="89"/>
        <v>-287787.8483050518</v>
      </c>
      <c r="AF187" s="34">
        <f t="shared" si="89"/>
        <v>-13548.889749577609</v>
      </c>
      <c r="AG187" s="34">
        <f t="shared" si="89"/>
        <v>-11702.215370991607</v>
      </c>
      <c r="AH187" s="34">
        <f t="shared" si="89"/>
        <v>0</v>
      </c>
      <c r="AI187" s="34">
        <f t="shared" si="89"/>
        <v>0</v>
      </c>
      <c r="AJ187" s="34">
        <f t="shared" si="89"/>
        <v>0</v>
      </c>
      <c r="AK187" s="34">
        <f t="shared" si="89"/>
        <v>0</v>
      </c>
      <c r="AL187" s="34">
        <f t="shared" si="89"/>
        <v>0</v>
      </c>
      <c r="AM187" s="34">
        <f t="shared" si="89"/>
        <v>0</v>
      </c>
      <c r="AN187" s="34">
        <f t="shared" si="89"/>
        <v>0</v>
      </c>
      <c r="AO187" s="34">
        <f t="shared" si="89"/>
        <v>0</v>
      </c>
      <c r="AP187" s="34">
        <f t="shared" si="89"/>
        <v>0</v>
      </c>
      <c r="AQ187" s="34">
        <f t="shared" si="89"/>
        <v>0</v>
      </c>
      <c r="AR187" s="34">
        <f t="shared" si="89"/>
        <v>0</v>
      </c>
      <c r="AS187" s="34">
        <f t="shared" si="89"/>
        <v>0</v>
      </c>
      <c r="AT187" s="34">
        <f t="shared" si="89"/>
        <v>0</v>
      </c>
      <c r="AU187" s="34">
        <f t="shared" si="89"/>
        <v>0</v>
      </c>
      <c r="AV187" s="34">
        <f t="shared" si="89"/>
        <v>0</v>
      </c>
      <c r="AX187" s="35" t="str">
        <f t="shared" si="63"/>
        <v>OK</v>
      </c>
      <c r="AY187" s="53">
        <v>254</v>
      </c>
      <c r="AZ187" s="36">
        <f>BA187</f>
        <v>-14647759.382113514</v>
      </c>
      <c r="BA187" s="7">
        <f>IF(AY187&lt;&gt;0,VLOOKUP(AY187,'2021 ROO Import'!$A$1:$D$966,4,FALSE),0)</f>
        <v>-14647759.382113514</v>
      </c>
    </row>
    <row r="188" spans="1:53" ht="9.75" customHeight="1" x14ac:dyDescent="0.15">
      <c r="A188" s="25">
        <f t="shared" si="54"/>
        <v>188</v>
      </c>
      <c r="B188" s="3" t="s">
        <v>293</v>
      </c>
      <c r="C188" s="3" t="s">
        <v>294</v>
      </c>
      <c r="E188" s="44" t="s">
        <v>679</v>
      </c>
      <c r="F188" s="3">
        <f>($AZ188)</f>
        <v>0</v>
      </c>
      <c r="G188" s="34">
        <f t="shared" si="89"/>
        <v>0</v>
      </c>
      <c r="H188" s="34">
        <f t="shared" si="89"/>
        <v>0</v>
      </c>
      <c r="I188" s="34">
        <f t="shared" si="89"/>
        <v>0</v>
      </c>
      <c r="J188" s="34">
        <f t="shared" si="89"/>
        <v>0</v>
      </c>
      <c r="K188" s="34">
        <f t="shared" si="89"/>
        <v>0</v>
      </c>
      <c r="L188" s="34">
        <f t="shared" si="89"/>
        <v>0</v>
      </c>
      <c r="M188" s="34">
        <f t="shared" si="89"/>
        <v>0</v>
      </c>
      <c r="N188" s="34">
        <f t="shared" si="89"/>
        <v>0</v>
      </c>
      <c r="O188" s="34">
        <f t="shared" si="89"/>
        <v>0</v>
      </c>
      <c r="P188" s="34">
        <f t="shared" si="89"/>
        <v>0</v>
      </c>
      <c r="Q188" s="34">
        <f t="shared" si="89"/>
        <v>0</v>
      </c>
      <c r="R188" s="34">
        <f t="shared" si="89"/>
        <v>0</v>
      </c>
      <c r="S188" s="34">
        <f t="shared" si="89"/>
        <v>0</v>
      </c>
      <c r="T188" s="34">
        <f t="shared" si="89"/>
        <v>0</v>
      </c>
      <c r="U188" s="34">
        <f t="shared" si="89"/>
        <v>0</v>
      </c>
      <c r="V188" s="34">
        <f t="shared" si="89"/>
        <v>0</v>
      </c>
      <c r="W188" s="34">
        <f t="shared" si="89"/>
        <v>0</v>
      </c>
      <c r="X188" s="34">
        <f t="shared" si="89"/>
        <v>0</v>
      </c>
      <c r="Y188" s="34">
        <f t="shared" si="89"/>
        <v>0</v>
      </c>
      <c r="Z188" s="34">
        <f t="shared" si="89"/>
        <v>0</v>
      </c>
      <c r="AA188" s="34">
        <f t="shared" si="89"/>
        <v>0</v>
      </c>
      <c r="AB188" s="34">
        <f t="shared" si="89"/>
        <v>0</v>
      </c>
      <c r="AC188" s="34">
        <f t="shared" si="89"/>
        <v>0</v>
      </c>
      <c r="AD188" s="34">
        <f t="shared" si="89"/>
        <v>0</v>
      </c>
      <c r="AE188" s="34">
        <f t="shared" si="89"/>
        <v>0</v>
      </c>
      <c r="AF188" s="34">
        <f t="shared" si="89"/>
        <v>0</v>
      </c>
      <c r="AG188" s="34">
        <f t="shared" si="89"/>
        <v>0</v>
      </c>
      <c r="AH188" s="34">
        <f t="shared" si="89"/>
        <v>0</v>
      </c>
      <c r="AI188" s="34">
        <f t="shared" si="89"/>
        <v>0</v>
      </c>
      <c r="AJ188" s="34">
        <f t="shared" si="89"/>
        <v>0</v>
      </c>
      <c r="AK188" s="34">
        <f t="shared" si="89"/>
        <v>0</v>
      </c>
      <c r="AL188" s="34">
        <f t="shared" si="89"/>
        <v>0</v>
      </c>
      <c r="AM188" s="34">
        <f t="shared" si="89"/>
        <v>0</v>
      </c>
      <c r="AN188" s="34">
        <f t="shared" si="89"/>
        <v>0</v>
      </c>
      <c r="AO188" s="34">
        <f t="shared" si="89"/>
        <v>0</v>
      </c>
      <c r="AP188" s="34">
        <f t="shared" si="89"/>
        <v>0</v>
      </c>
      <c r="AQ188" s="34">
        <f t="shared" si="89"/>
        <v>0</v>
      </c>
      <c r="AR188" s="34">
        <f t="shared" si="89"/>
        <v>0</v>
      </c>
      <c r="AS188" s="34">
        <f t="shared" si="89"/>
        <v>0</v>
      </c>
      <c r="AT188" s="34">
        <f t="shared" si="89"/>
        <v>0</v>
      </c>
      <c r="AU188" s="34">
        <f t="shared" si="89"/>
        <v>0</v>
      </c>
      <c r="AV188" s="34">
        <f t="shared" si="89"/>
        <v>0</v>
      </c>
      <c r="AX188" s="35" t="str">
        <f t="shared" si="63"/>
        <v>OK</v>
      </c>
      <c r="AY188" s="53">
        <v>255</v>
      </c>
      <c r="AZ188" s="36">
        <f t="shared" si="64"/>
        <v>0</v>
      </c>
      <c r="BA188" s="7">
        <f>IF(AY188&lt;&gt;0,VLOOKUP(AY188,'2021 ROO Import'!$A$1:$D$966,4,FALSE),0)</f>
        <v>0</v>
      </c>
    </row>
    <row r="189" spans="1:53" ht="9.75" customHeight="1" x14ac:dyDescent="0.15">
      <c r="A189" s="25">
        <f t="shared" si="54"/>
        <v>189</v>
      </c>
      <c r="B189" s="3" t="s">
        <v>295</v>
      </c>
      <c r="C189" s="3" t="s">
        <v>296</v>
      </c>
      <c r="E189" s="44" t="s">
        <v>679</v>
      </c>
      <c r="F189" s="3">
        <f>($AZ189)</f>
        <v>415905229.36389285</v>
      </c>
      <c r="G189" s="34">
        <f t="shared" si="89"/>
        <v>72413397.512731493</v>
      </c>
      <c r="H189" s="34">
        <f t="shared" si="89"/>
        <v>12554206.341938473</v>
      </c>
      <c r="I189" s="34">
        <f t="shared" si="89"/>
        <v>0</v>
      </c>
      <c r="J189" s="34">
        <f t="shared" si="89"/>
        <v>86092097.223303705</v>
      </c>
      <c r="K189" s="34">
        <f t="shared" si="89"/>
        <v>0</v>
      </c>
      <c r="L189" s="34">
        <f t="shared" si="89"/>
        <v>0</v>
      </c>
      <c r="M189" s="34">
        <f t="shared" si="89"/>
        <v>0</v>
      </c>
      <c r="N189" s="34">
        <f t="shared" si="89"/>
        <v>95252185.446844995</v>
      </c>
      <c r="O189" s="34">
        <f t="shared" si="89"/>
        <v>0</v>
      </c>
      <c r="P189" s="34">
        <f t="shared" si="89"/>
        <v>5921.0573140469778</v>
      </c>
      <c r="Q189" s="34">
        <f t="shared" si="89"/>
        <v>26556926.191938747</v>
      </c>
      <c r="R189" s="34">
        <f t="shared" si="89"/>
        <v>390895.97909658955</v>
      </c>
      <c r="S189" s="34">
        <f t="shared" si="89"/>
        <v>0</v>
      </c>
      <c r="T189" s="34">
        <f t="shared" si="89"/>
        <v>35892368.147477537</v>
      </c>
      <c r="U189" s="34">
        <f t="shared" si="89"/>
        <v>17281510.589526214</v>
      </c>
      <c r="V189" s="34">
        <f t="shared" si="89"/>
        <v>2255715.6019873936</v>
      </c>
      <c r="W189" s="34">
        <f t="shared" si="89"/>
        <v>8131486.4431339977</v>
      </c>
      <c r="X189" s="34">
        <f t="shared" si="89"/>
        <v>3915160.1392867398</v>
      </c>
      <c r="Y189" s="34">
        <f t="shared" si="89"/>
        <v>2321772.0166466092</v>
      </c>
      <c r="Z189" s="34">
        <f t="shared" si="89"/>
        <v>23728871.485621288</v>
      </c>
      <c r="AA189" s="34">
        <f t="shared" si="89"/>
        <v>11425012.196780624</v>
      </c>
      <c r="AB189" s="34">
        <f t="shared" si="89"/>
        <v>2656726.3739052843</v>
      </c>
      <c r="AC189" s="34">
        <f t="shared" si="89"/>
        <v>1279164.5503988406</v>
      </c>
      <c r="AD189" s="34">
        <f t="shared" si="89"/>
        <v>4863453.4898836408</v>
      </c>
      <c r="AE189" s="34">
        <f t="shared" si="89"/>
        <v>8171384.3008379238</v>
      </c>
      <c r="AF189" s="34">
        <f t="shared" si="89"/>
        <v>384704.16887139599</v>
      </c>
      <c r="AG189" s="34">
        <f t="shared" si="89"/>
        <v>332270.10636733158</v>
      </c>
      <c r="AH189" s="34">
        <f t="shared" si="89"/>
        <v>0</v>
      </c>
      <c r="AI189" s="34">
        <f t="shared" si="89"/>
        <v>0</v>
      </c>
      <c r="AJ189" s="34">
        <f t="shared" si="89"/>
        <v>0</v>
      </c>
      <c r="AK189" s="34">
        <f t="shared" si="89"/>
        <v>0</v>
      </c>
      <c r="AL189" s="34">
        <f t="shared" si="89"/>
        <v>0</v>
      </c>
      <c r="AM189" s="34">
        <f t="shared" si="89"/>
        <v>0</v>
      </c>
      <c r="AN189" s="34">
        <f t="shared" si="89"/>
        <v>0</v>
      </c>
      <c r="AO189" s="34">
        <f t="shared" si="89"/>
        <v>0</v>
      </c>
      <c r="AP189" s="34">
        <f t="shared" si="89"/>
        <v>0</v>
      </c>
      <c r="AQ189" s="34">
        <f t="shared" si="89"/>
        <v>0</v>
      </c>
      <c r="AR189" s="34">
        <f t="shared" si="89"/>
        <v>0</v>
      </c>
      <c r="AS189" s="34">
        <f t="shared" si="89"/>
        <v>0</v>
      </c>
      <c r="AT189" s="34">
        <f t="shared" si="89"/>
        <v>0</v>
      </c>
      <c r="AU189" s="34">
        <f t="shared" si="89"/>
        <v>0</v>
      </c>
      <c r="AV189" s="34">
        <f t="shared" si="89"/>
        <v>0</v>
      </c>
      <c r="AX189" s="35" t="str">
        <f t="shared" si="63"/>
        <v>OK</v>
      </c>
      <c r="AY189" s="53">
        <v>256</v>
      </c>
      <c r="AZ189" s="36">
        <f t="shared" si="64"/>
        <v>415905229.36389285</v>
      </c>
      <c r="BA189" s="7">
        <f>IF(AY189&lt;&gt;0,VLOOKUP(AY189,'2021 ROO Import'!$A$1:$D$966,4,FALSE),0)</f>
        <v>415905229.36389285</v>
      </c>
    </row>
    <row r="190" spans="1:53" ht="9.75" customHeight="1" x14ac:dyDescent="0.15">
      <c r="A190" s="25">
        <f t="shared" si="54"/>
        <v>190</v>
      </c>
      <c r="B190" s="3" t="s">
        <v>297</v>
      </c>
      <c r="C190" s="3" t="s">
        <v>153</v>
      </c>
      <c r="E190" s="44" t="s">
        <v>679</v>
      </c>
      <c r="F190" s="3">
        <f>($AZ190)</f>
        <v>51479544.106736109</v>
      </c>
      <c r="G190" s="34">
        <f t="shared" si="89"/>
        <v>8963120.5091524832</v>
      </c>
      <c r="H190" s="34">
        <f t="shared" si="89"/>
        <v>1553923.2822182821</v>
      </c>
      <c r="I190" s="34">
        <f t="shared" si="89"/>
        <v>0</v>
      </c>
      <c r="J190" s="34">
        <f t="shared" si="89"/>
        <v>10656230.322054332</v>
      </c>
      <c r="K190" s="34">
        <f t="shared" si="89"/>
        <v>0</v>
      </c>
      <c r="L190" s="34">
        <f t="shared" si="89"/>
        <v>0</v>
      </c>
      <c r="M190" s="34">
        <f t="shared" si="89"/>
        <v>0</v>
      </c>
      <c r="N190" s="34">
        <f t="shared" si="89"/>
        <v>11790039.498838697</v>
      </c>
      <c r="O190" s="34">
        <f t="shared" si="89"/>
        <v>0</v>
      </c>
      <c r="P190" s="34">
        <f t="shared" si="89"/>
        <v>732.89131666651849</v>
      </c>
      <c r="Q190" s="34">
        <f t="shared" si="89"/>
        <v>3287139.3690534234</v>
      </c>
      <c r="R190" s="34">
        <f t="shared" si="89"/>
        <v>48383.971578876437</v>
      </c>
      <c r="S190" s="34">
        <f t="shared" si="89"/>
        <v>0</v>
      </c>
      <c r="T190" s="34">
        <f t="shared" si="89"/>
        <v>4442653.3226554608</v>
      </c>
      <c r="U190" s="34">
        <f t="shared" si="89"/>
        <v>2139055.3035007766</v>
      </c>
      <c r="V190" s="34">
        <f t="shared" si="89"/>
        <v>279205.94074368267</v>
      </c>
      <c r="W190" s="34">
        <f t="shared" si="89"/>
        <v>1006491.8290228762</v>
      </c>
      <c r="X190" s="34">
        <f t="shared" si="89"/>
        <v>484607.17693694041</v>
      </c>
      <c r="Y190" s="34">
        <f t="shared" si="89"/>
        <v>287382.21233609074</v>
      </c>
      <c r="Z190" s="34">
        <f t="shared" si="89"/>
        <v>2937090.9524639025</v>
      </c>
      <c r="AA190" s="34">
        <f t="shared" si="89"/>
        <v>1414154.9030381755</v>
      </c>
      <c r="AB190" s="34">
        <f t="shared" si="89"/>
        <v>328841.89206797146</v>
      </c>
      <c r="AC190" s="34">
        <f t="shared" si="89"/>
        <v>158331.28136606034</v>
      </c>
      <c r="AD190" s="34">
        <f t="shared" si="89"/>
        <v>601984.17996919865</v>
      </c>
      <c r="AE190" s="34">
        <f t="shared" si="89"/>
        <v>1011430.270235974</v>
      </c>
      <c r="AF190" s="34">
        <f t="shared" si="89"/>
        <v>47617.567251438893</v>
      </c>
      <c r="AG190" s="34">
        <f t="shared" si="89"/>
        <v>41127.430934803095</v>
      </c>
      <c r="AH190" s="34">
        <f t="shared" si="89"/>
        <v>0</v>
      </c>
      <c r="AI190" s="34">
        <f t="shared" si="89"/>
        <v>0</v>
      </c>
      <c r="AJ190" s="34">
        <f t="shared" si="89"/>
        <v>0</v>
      </c>
      <c r="AK190" s="34">
        <f t="shared" si="89"/>
        <v>0</v>
      </c>
      <c r="AL190" s="34">
        <f t="shared" si="89"/>
        <v>0</v>
      </c>
      <c r="AM190" s="34">
        <f t="shared" si="89"/>
        <v>0</v>
      </c>
      <c r="AN190" s="34">
        <f t="shared" si="89"/>
        <v>0</v>
      </c>
      <c r="AO190" s="34">
        <f t="shared" si="89"/>
        <v>0</v>
      </c>
      <c r="AP190" s="34">
        <f t="shared" si="89"/>
        <v>0</v>
      </c>
      <c r="AQ190" s="34">
        <f t="shared" si="89"/>
        <v>0</v>
      </c>
      <c r="AR190" s="34">
        <f t="shared" si="89"/>
        <v>0</v>
      </c>
      <c r="AS190" s="34">
        <f t="shared" si="89"/>
        <v>0</v>
      </c>
      <c r="AT190" s="34">
        <f t="shared" si="89"/>
        <v>0</v>
      </c>
      <c r="AU190" s="34">
        <f t="shared" si="89"/>
        <v>0</v>
      </c>
      <c r="AV190" s="34">
        <f t="shared" si="89"/>
        <v>0</v>
      </c>
      <c r="AX190" s="35" t="str">
        <f t="shared" si="63"/>
        <v>OK</v>
      </c>
      <c r="AY190" s="53">
        <v>257</v>
      </c>
      <c r="AZ190" s="36">
        <f t="shared" si="64"/>
        <v>51479544.106736109</v>
      </c>
      <c r="BA190" s="7">
        <f>IF(AY190&lt;&gt;0,VLOOKUP(AY190,'2021 ROO Import'!$A$1:$D$966,4,FALSE),0)</f>
        <v>51479544.106736109</v>
      </c>
    </row>
    <row r="191" spans="1:53" ht="9.75" customHeight="1" x14ac:dyDescent="0.15">
      <c r="A191" s="25">
        <f t="shared" si="54"/>
        <v>191</v>
      </c>
      <c r="B191" s="3" t="s">
        <v>46</v>
      </c>
      <c r="C191" s="3" t="s">
        <v>298</v>
      </c>
      <c r="F191" s="3">
        <f>IF(ROUND(SUM(F186:F190),0)=ROUND(SUM(G191:S191,T191:AH191,AI191:AW191),0),SUM(F186:F190),"      WRONG")</f>
        <v>451209928.00318617</v>
      </c>
      <c r="G191" s="3">
        <f>SUM(G186:G190)</f>
        <v>78826191.77465187</v>
      </c>
      <c r="H191" s="3">
        <f t="shared" ref="H191:AW191" si="90">SUM(H186:H190)</f>
        <v>13665983.239002209</v>
      </c>
      <c r="I191" s="3">
        <f t="shared" si="90"/>
        <v>0</v>
      </c>
      <c r="J191" s="3">
        <f t="shared" si="90"/>
        <v>93716251.399652436</v>
      </c>
      <c r="K191" s="3">
        <f t="shared" si="90"/>
        <v>0</v>
      </c>
      <c r="L191" s="3">
        <f t="shared" si="90"/>
        <v>0</v>
      </c>
      <c r="M191" s="3">
        <f t="shared" si="90"/>
        <v>0</v>
      </c>
      <c r="N191" s="3">
        <f t="shared" si="90"/>
        <v>103687539.80460052</v>
      </c>
      <c r="O191" s="3">
        <f t="shared" si="90"/>
        <v>0</v>
      </c>
      <c r="P191" s="3">
        <f t="shared" si="90"/>
        <v>6445.4150112720836</v>
      </c>
      <c r="Q191" s="3">
        <f t="shared" si="90"/>
        <v>28908757.61744209</v>
      </c>
      <c r="R191" s="3">
        <f t="shared" si="90"/>
        <v>425512.99166415521</v>
      </c>
      <c r="S191" s="3">
        <f t="shared" si="90"/>
        <v>0</v>
      </c>
      <c r="T191" s="3">
        <f t="shared" si="90"/>
        <v>38407023.354943089</v>
      </c>
      <c r="U191" s="3">
        <f t="shared" si="90"/>
        <v>18492299.638223249</v>
      </c>
      <c r="V191" s="3">
        <f t="shared" si="90"/>
        <v>2455477.5323181134</v>
      </c>
      <c r="W191" s="3">
        <f t="shared" si="90"/>
        <v>8824289.3573265839</v>
      </c>
      <c r="X191" s="3">
        <f t="shared" si="90"/>
        <v>4248733.1110591451</v>
      </c>
      <c r="Y191" s="3">
        <f t="shared" si="90"/>
        <v>2527383.7787962989</v>
      </c>
      <c r="Z191" s="3">
        <f t="shared" si="90"/>
        <v>25745309.342987932</v>
      </c>
      <c r="AA191" s="3">
        <f t="shared" si="90"/>
        <v>12395893.41134049</v>
      </c>
      <c r="AB191" s="3">
        <f t="shared" si="90"/>
        <v>2792376.5857162341</v>
      </c>
      <c r="AC191" s="3">
        <f t="shared" si="90"/>
        <v>1344481.9871404525</v>
      </c>
      <c r="AD191" s="3">
        <f t="shared" si="90"/>
        <v>5067068.253798699</v>
      </c>
      <c r="AE191" s="3">
        <f t="shared" si="90"/>
        <v>8894855.3020803351</v>
      </c>
      <c r="AF191" s="3">
        <f t="shared" si="90"/>
        <v>416578.96141295804</v>
      </c>
      <c r="AG191" s="3">
        <f t="shared" si="90"/>
        <v>361475.14401806792</v>
      </c>
      <c r="AH191" s="3">
        <f t="shared" si="90"/>
        <v>0</v>
      </c>
      <c r="AI191" s="3">
        <f t="shared" si="90"/>
        <v>0</v>
      </c>
      <c r="AJ191" s="3">
        <f t="shared" si="90"/>
        <v>0</v>
      </c>
      <c r="AK191" s="3">
        <f t="shared" si="90"/>
        <v>0</v>
      </c>
      <c r="AL191" s="3">
        <f t="shared" si="90"/>
        <v>0</v>
      </c>
      <c r="AM191" s="3">
        <f t="shared" si="90"/>
        <v>0</v>
      </c>
      <c r="AN191" s="3">
        <f t="shared" si="90"/>
        <v>0</v>
      </c>
      <c r="AO191" s="3">
        <f t="shared" si="90"/>
        <v>0</v>
      </c>
      <c r="AP191" s="3">
        <f t="shared" si="90"/>
        <v>0</v>
      </c>
      <c r="AQ191" s="3">
        <f t="shared" si="90"/>
        <v>0</v>
      </c>
      <c r="AR191" s="3">
        <f t="shared" si="90"/>
        <v>0</v>
      </c>
      <c r="AS191" s="3">
        <f t="shared" si="90"/>
        <v>0</v>
      </c>
      <c r="AT191" s="3">
        <f t="shared" si="90"/>
        <v>0</v>
      </c>
      <c r="AU191" s="3">
        <f t="shared" si="90"/>
        <v>0</v>
      </c>
      <c r="AV191" s="3">
        <f t="shared" si="90"/>
        <v>0</v>
      </c>
      <c r="AW191" s="3">
        <f t="shared" si="90"/>
        <v>0</v>
      </c>
      <c r="AX191" s="35" t="str">
        <f t="shared" si="63"/>
        <v/>
      </c>
      <c r="AZ191" s="36">
        <f t="shared" si="64"/>
        <v>0</v>
      </c>
      <c r="BA191" s="7">
        <f>IF(AY191&lt;&gt;0,VLOOKUP(AY191,'2021 ROO Import'!$A$1:$D$966,4,FALSE),0)</f>
        <v>0</v>
      </c>
    </row>
    <row r="192" spans="1:53" ht="9.75" customHeight="1" x14ac:dyDescent="0.15">
      <c r="A192" s="25">
        <f t="shared" si="54"/>
        <v>192</v>
      </c>
      <c r="AX192" s="35" t="str">
        <f t="shared" si="63"/>
        <v/>
      </c>
      <c r="AZ192" s="36">
        <f t="shared" si="64"/>
        <v>0</v>
      </c>
      <c r="BA192" s="7">
        <f>IF(AY192&lt;&gt;0,VLOOKUP(AY192,'2021 ROO Import'!$A$1:$D$966,4,FALSE),0)</f>
        <v>0</v>
      </c>
    </row>
    <row r="193" spans="1:53" ht="9.75" customHeight="1" x14ac:dyDescent="0.15">
      <c r="A193" s="25">
        <f t="shared" si="54"/>
        <v>193</v>
      </c>
      <c r="B193" s="3" t="s">
        <v>286</v>
      </c>
      <c r="F193" s="3">
        <f t="shared" ref="F193:AV193" si="91">SUM(F178-F183-F191)</f>
        <v>3257794064.9741235</v>
      </c>
      <c r="G193" s="3">
        <f t="shared" si="91"/>
        <v>500846946.2869159</v>
      </c>
      <c r="H193" s="3">
        <f t="shared" si="91"/>
        <v>100461319.00309761</v>
      </c>
      <c r="I193" s="3">
        <f t="shared" si="91"/>
        <v>0</v>
      </c>
      <c r="J193" s="3">
        <f t="shared" si="91"/>
        <v>595455612.83941817</v>
      </c>
      <c r="K193" s="3">
        <f t="shared" si="91"/>
        <v>0</v>
      </c>
      <c r="L193" s="3">
        <f t="shared" si="91"/>
        <v>0</v>
      </c>
      <c r="M193" s="3">
        <f t="shared" si="91"/>
        <v>0</v>
      </c>
      <c r="N193" s="3">
        <f t="shared" si="91"/>
        <v>830085132.05042493</v>
      </c>
      <c r="O193" s="3">
        <f t="shared" si="91"/>
        <v>0</v>
      </c>
      <c r="P193" s="3">
        <f t="shared" si="91"/>
        <v>55528.690243553356</v>
      </c>
      <c r="Q193" s="3">
        <f t="shared" si="91"/>
        <v>277632057.92194468</v>
      </c>
      <c r="R193" s="3">
        <f t="shared" si="91"/>
        <v>18348416.186428178</v>
      </c>
      <c r="S193" s="3">
        <f t="shared" si="91"/>
        <v>-41410397</v>
      </c>
      <c r="T193" s="3">
        <f t="shared" si="91"/>
        <v>267372205.11044723</v>
      </c>
      <c r="U193" s="3">
        <f t="shared" si="91"/>
        <v>128734867.93702509</v>
      </c>
      <c r="V193" s="3">
        <f t="shared" si="91"/>
        <v>18691239.87307737</v>
      </c>
      <c r="W193" s="3">
        <f t="shared" si="91"/>
        <v>72506284.690887898</v>
      </c>
      <c r="X193" s="3">
        <f t="shared" si="91"/>
        <v>34910437.586035095</v>
      </c>
      <c r="Y193" s="3">
        <f t="shared" si="91"/>
        <v>20730052.843723897</v>
      </c>
      <c r="Z193" s="3">
        <f t="shared" si="91"/>
        <v>211565467.61717728</v>
      </c>
      <c r="AA193" s="3">
        <f t="shared" si="91"/>
        <v>101864867.895189</v>
      </c>
      <c r="AB193" s="3">
        <f t="shared" si="91"/>
        <v>19655708.073391706</v>
      </c>
      <c r="AC193" s="3">
        <f t="shared" si="91"/>
        <v>9463874.8257364575</v>
      </c>
      <c r="AD193" s="3">
        <f t="shared" si="91"/>
        <v>18274220.161873952</v>
      </c>
      <c r="AE193" s="3">
        <f t="shared" si="91"/>
        <v>67661357.147521213</v>
      </c>
      <c r="AF193" s="3">
        <f t="shared" si="91"/>
        <v>2310589.9505601665</v>
      </c>
      <c r="AG193" s="3">
        <f t="shared" si="91"/>
        <v>2578275.2830039612</v>
      </c>
      <c r="AH193" s="3">
        <f t="shared" si="91"/>
        <v>0</v>
      </c>
      <c r="AI193" s="3">
        <f t="shared" si="91"/>
        <v>0</v>
      </c>
      <c r="AJ193" s="3">
        <f t="shared" si="91"/>
        <v>0</v>
      </c>
      <c r="AK193" s="3">
        <f t="shared" si="91"/>
        <v>0</v>
      </c>
      <c r="AL193" s="3">
        <f t="shared" si="91"/>
        <v>0</v>
      </c>
      <c r="AM193" s="3">
        <f t="shared" si="91"/>
        <v>0</v>
      </c>
      <c r="AN193" s="3">
        <f t="shared" si="91"/>
        <v>0</v>
      </c>
      <c r="AO193" s="3">
        <f t="shared" si="91"/>
        <v>0</v>
      </c>
      <c r="AP193" s="3">
        <f t="shared" si="91"/>
        <v>0</v>
      </c>
      <c r="AQ193" s="3">
        <f t="shared" si="91"/>
        <v>0</v>
      </c>
      <c r="AR193" s="3">
        <f t="shared" si="91"/>
        <v>0</v>
      </c>
      <c r="AS193" s="3">
        <f t="shared" si="91"/>
        <v>0</v>
      </c>
      <c r="AT193" s="3">
        <f t="shared" si="91"/>
        <v>0</v>
      </c>
      <c r="AU193" s="3">
        <f t="shared" si="91"/>
        <v>0</v>
      </c>
      <c r="AV193" s="3">
        <f t="shared" si="91"/>
        <v>0</v>
      </c>
      <c r="AX193" s="35" t="str">
        <f t="shared" si="63"/>
        <v/>
      </c>
      <c r="AZ193" s="36">
        <f t="shared" si="64"/>
        <v>0</v>
      </c>
      <c r="BA193" s="7">
        <f>IF(AY193&lt;&gt;0,VLOOKUP(AY193,'2021 ROO Import'!$A$1:$D$966,4,FALSE),0)</f>
        <v>0</v>
      </c>
    </row>
    <row r="194" spans="1:53" ht="9.75" customHeight="1" x14ac:dyDescent="0.15">
      <c r="A194" s="25">
        <f t="shared" si="54"/>
        <v>194</v>
      </c>
      <c r="B194" s="3" t="s">
        <v>299</v>
      </c>
      <c r="C194" s="3" t="s">
        <v>46</v>
      </c>
      <c r="AX194" s="35" t="str">
        <f t="shared" si="63"/>
        <v/>
      </c>
      <c r="AZ194" s="36">
        <f t="shared" si="64"/>
        <v>0</v>
      </c>
      <c r="BA194" s="7">
        <f>IF(AY194&lt;&gt;0,VLOOKUP(AY194,'2021 ROO Import'!$A$1:$D$966,4,FALSE),0)</f>
        <v>0</v>
      </c>
    </row>
    <row r="195" spans="1:53" ht="9.75" customHeight="1" x14ac:dyDescent="0.15">
      <c r="A195" s="25">
        <f t="shared" si="54"/>
        <v>195</v>
      </c>
      <c r="B195" s="3" t="s">
        <v>300</v>
      </c>
      <c r="AX195" s="35" t="str">
        <f t="shared" si="63"/>
        <v/>
      </c>
      <c r="AZ195" s="36">
        <f t="shared" si="64"/>
        <v>0</v>
      </c>
      <c r="BA195" s="7">
        <f>IF(AY195&lt;&gt;0,VLOOKUP(AY195,'2021 ROO Import'!$A$1:$D$966,4,FALSE),0)</f>
        <v>0</v>
      </c>
    </row>
    <row r="196" spans="1:53" ht="9.75" customHeight="1" x14ac:dyDescent="0.15">
      <c r="A196" s="25">
        <f t="shared" ref="A196:A262" si="92">A195+1</f>
        <v>196</v>
      </c>
      <c r="B196" s="3" t="s">
        <v>301</v>
      </c>
      <c r="C196" s="3" t="s">
        <v>302</v>
      </c>
      <c r="E196" s="44" t="s">
        <v>621</v>
      </c>
      <c r="F196" s="3">
        <f>($AZ196)</f>
        <v>27999358.67653789</v>
      </c>
      <c r="G196" s="34">
        <f t="shared" ref="G196:AV201" si="93">INDEX(Func_Alloc,MATCH($E196,FA_Desc,0),MATCH(G$6,$G$6:$AV$6,0))*$F196</f>
        <v>0</v>
      </c>
      <c r="H196" s="34">
        <f t="shared" si="93"/>
        <v>0</v>
      </c>
      <c r="I196" s="34">
        <f t="shared" si="93"/>
        <v>0</v>
      </c>
      <c r="J196" s="34">
        <f t="shared" si="93"/>
        <v>27999358.67653789</v>
      </c>
      <c r="K196" s="34">
        <f t="shared" si="93"/>
        <v>0</v>
      </c>
      <c r="L196" s="34">
        <f t="shared" si="93"/>
        <v>0</v>
      </c>
      <c r="M196" s="34">
        <f t="shared" si="93"/>
        <v>0</v>
      </c>
      <c r="N196" s="34">
        <f t="shared" si="93"/>
        <v>0</v>
      </c>
      <c r="O196" s="34">
        <f t="shared" si="93"/>
        <v>0</v>
      </c>
      <c r="P196" s="34">
        <f t="shared" si="93"/>
        <v>0</v>
      </c>
      <c r="Q196" s="34">
        <f t="shared" si="93"/>
        <v>0</v>
      </c>
      <c r="R196" s="34">
        <f t="shared" si="93"/>
        <v>0</v>
      </c>
      <c r="S196" s="34">
        <f t="shared" si="93"/>
        <v>0</v>
      </c>
      <c r="T196" s="34">
        <f t="shared" si="93"/>
        <v>0</v>
      </c>
      <c r="U196" s="34">
        <f t="shared" si="93"/>
        <v>0</v>
      </c>
      <c r="V196" s="34">
        <f t="shared" si="93"/>
        <v>0</v>
      </c>
      <c r="W196" s="34">
        <f t="shared" si="93"/>
        <v>0</v>
      </c>
      <c r="X196" s="34">
        <f t="shared" si="93"/>
        <v>0</v>
      </c>
      <c r="Y196" s="34">
        <f t="shared" si="93"/>
        <v>0</v>
      </c>
      <c r="Z196" s="34">
        <f t="shared" si="93"/>
        <v>0</v>
      </c>
      <c r="AA196" s="34">
        <f t="shared" si="93"/>
        <v>0</v>
      </c>
      <c r="AB196" s="34">
        <f t="shared" si="93"/>
        <v>0</v>
      </c>
      <c r="AC196" s="34">
        <f t="shared" si="93"/>
        <v>0</v>
      </c>
      <c r="AD196" s="34">
        <f t="shared" si="93"/>
        <v>0</v>
      </c>
      <c r="AE196" s="34">
        <f t="shared" si="93"/>
        <v>0</v>
      </c>
      <c r="AF196" s="34">
        <f t="shared" si="93"/>
        <v>0</v>
      </c>
      <c r="AG196" s="34">
        <f t="shared" si="93"/>
        <v>0</v>
      </c>
      <c r="AH196" s="34">
        <f t="shared" si="93"/>
        <v>0</v>
      </c>
      <c r="AI196" s="34">
        <f t="shared" si="93"/>
        <v>0</v>
      </c>
      <c r="AJ196" s="34">
        <f t="shared" si="93"/>
        <v>0</v>
      </c>
      <c r="AK196" s="34">
        <f t="shared" si="93"/>
        <v>0</v>
      </c>
      <c r="AL196" s="34">
        <f t="shared" si="93"/>
        <v>0</v>
      </c>
      <c r="AM196" s="34">
        <f t="shared" si="93"/>
        <v>0</v>
      </c>
      <c r="AN196" s="34">
        <f t="shared" si="93"/>
        <v>0</v>
      </c>
      <c r="AO196" s="34">
        <f t="shared" si="93"/>
        <v>0</v>
      </c>
      <c r="AP196" s="34">
        <f t="shared" si="93"/>
        <v>0</v>
      </c>
      <c r="AQ196" s="34">
        <f t="shared" si="93"/>
        <v>0</v>
      </c>
      <c r="AR196" s="34">
        <f t="shared" si="93"/>
        <v>0</v>
      </c>
      <c r="AS196" s="34">
        <f t="shared" si="93"/>
        <v>0</v>
      </c>
      <c r="AT196" s="34">
        <f t="shared" si="93"/>
        <v>0</v>
      </c>
      <c r="AU196" s="34">
        <f t="shared" si="93"/>
        <v>0</v>
      </c>
      <c r="AV196" s="34">
        <f t="shared" si="93"/>
        <v>0</v>
      </c>
      <c r="AX196" s="35" t="str">
        <f t="shared" si="63"/>
        <v>OK</v>
      </c>
      <c r="AY196" s="53">
        <v>263</v>
      </c>
      <c r="AZ196" s="36">
        <f t="shared" si="64"/>
        <v>27999358.67653789</v>
      </c>
      <c r="BA196" s="7">
        <f>IF(AY196&lt;&gt;0,VLOOKUP(AY196,'2021 ROO Import'!$A$1:$D$966,4,FALSE),0)</f>
        <v>27999358.67653789</v>
      </c>
    </row>
    <row r="197" spans="1:53" ht="9.75" customHeight="1" x14ac:dyDescent="0.15">
      <c r="A197" s="25">
        <f t="shared" si="92"/>
        <v>197</v>
      </c>
      <c r="B197" s="3" t="s">
        <v>303</v>
      </c>
      <c r="C197" s="3" t="s">
        <v>304</v>
      </c>
      <c r="AX197" s="35" t="str">
        <f t="shared" si="63"/>
        <v/>
      </c>
      <c r="AY197" s="53">
        <v>264</v>
      </c>
      <c r="AZ197" s="36">
        <f t="shared" si="64"/>
        <v>0</v>
      </c>
      <c r="BA197" s="7">
        <f>IF(AY197&lt;&gt;0,VLOOKUP(AY197,'2021 ROO Import'!$A$1:$D$966,4,FALSE),0)</f>
        <v>0</v>
      </c>
    </row>
    <row r="198" spans="1:53" ht="9.75" customHeight="1" x14ac:dyDescent="0.15">
      <c r="A198" s="25">
        <f t="shared" si="92"/>
        <v>198</v>
      </c>
      <c r="B198" s="3" t="s">
        <v>46</v>
      </c>
      <c r="C198" s="3" t="s">
        <v>305</v>
      </c>
      <c r="E198" s="44" t="s">
        <v>1000</v>
      </c>
      <c r="F198" s="3">
        <f>($AZ198)</f>
        <v>16754944.91454871</v>
      </c>
      <c r="G198" s="34">
        <f t="shared" si="93"/>
        <v>7654513.7341873022</v>
      </c>
      <c r="H198" s="34">
        <f t="shared" si="93"/>
        <v>0</v>
      </c>
      <c r="I198" s="34">
        <f t="shared" si="93"/>
        <v>0</v>
      </c>
      <c r="J198" s="34">
        <f t="shared" si="93"/>
        <v>9100431.1803614069</v>
      </c>
      <c r="K198" s="34">
        <f t="shared" si="93"/>
        <v>0</v>
      </c>
      <c r="L198" s="34">
        <f t="shared" si="93"/>
        <v>0</v>
      </c>
      <c r="M198" s="34">
        <f t="shared" si="93"/>
        <v>0</v>
      </c>
      <c r="N198" s="34">
        <f t="shared" si="93"/>
        <v>0</v>
      </c>
      <c r="O198" s="34">
        <f t="shared" si="93"/>
        <v>0</v>
      </c>
      <c r="P198" s="34">
        <f t="shared" si="93"/>
        <v>0</v>
      </c>
      <c r="Q198" s="34">
        <f t="shared" si="93"/>
        <v>0</v>
      </c>
      <c r="R198" s="34">
        <f t="shared" si="93"/>
        <v>0</v>
      </c>
      <c r="S198" s="34">
        <f t="shared" si="93"/>
        <v>0</v>
      </c>
      <c r="T198" s="34">
        <f t="shared" si="93"/>
        <v>0</v>
      </c>
      <c r="U198" s="34">
        <f t="shared" si="93"/>
        <v>0</v>
      </c>
      <c r="V198" s="34">
        <f t="shared" si="93"/>
        <v>0</v>
      </c>
      <c r="W198" s="34">
        <f t="shared" si="93"/>
        <v>0</v>
      </c>
      <c r="X198" s="34">
        <f t="shared" si="93"/>
        <v>0</v>
      </c>
      <c r="Y198" s="34">
        <f t="shared" si="93"/>
        <v>0</v>
      </c>
      <c r="Z198" s="34">
        <f t="shared" si="93"/>
        <v>0</v>
      </c>
      <c r="AA198" s="34">
        <f t="shared" si="93"/>
        <v>0</v>
      </c>
      <c r="AB198" s="34">
        <f t="shared" si="93"/>
        <v>0</v>
      </c>
      <c r="AC198" s="34">
        <f t="shared" si="93"/>
        <v>0</v>
      </c>
      <c r="AD198" s="34">
        <f t="shared" si="93"/>
        <v>0</v>
      </c>
      <c r="AE198" s="34">
        <f t="shared" si="93"/>
        <v>0</v>
      </c>
      <c r="AF198" s="34">
        <f t="shared" si="93"/>
        <v>0</v>
      </c>
      <c r="AG198" s="34">
        <f t="shared" si="93"/>
        <v>0</v>
      </c>
      <c r="AH198" s="34">
        <f t="shared" si="93"/>
        <v>0</v>
      </c>
      <c r="AI198" s="34">
        <f t="shared" si="93"/>
        <v>0</v>
      </c>
      <c r="AJ198" s="34">
        <f t="shared" si="93"/>
        <v>0</v>
      </c>
      <c r="AK198" s="34">
        <f t="shared" si="93"/>
        <v>0</v>
      </c>
      <c r="AL198" s="34">
        <f t="shared" si="93"/>
        <v>0</v>
      </c>
      <c r="AM198" s="34">
        <f t="shared" si="93"/>
        <v>0</v>
      </c>
      <c r="AN198" s="34">
        <f t="shared" si="93"/>
        <v>0</v>
      </c>
      <c r="AO198" s="34">
        <f t="shared" si="93"/>
        <v>0</v>
      </c>
      <c r="AP198" s="34">
        <f t="shared" si="93"/>
        <v>0</v>
      </c>
      <c r="AQ198" s="34">
        <f t="shared" si="93"/>
        <v>0</v>
      </c>
      <c r="AR198" s="34">
        <f t="shared" si="93"/>
        <v>0</v>
      </c>
      <c r="AS198" s="34">
        <f t="shared" si="93"/>
        <v>0</v>
      </c>
      <c r="AT198" s="34">
        <f t="shared" si="93"/>
        <v>0</v>
      </c>
      <c r="AU198" s="34">
        <f t="shared" si="93"/>
        <v>0</v>
      </c>
      <c r="AV198" s="34">
        <f t="shared" si="93"/>
        <v>0</v>
      </c>
      <c r="AX198" s="35" t="str">
        <f t="shared" si="63"/>
        <v>OK</v>
      </c>
      <c r="AY198" s="53">
        <v>265</v>
      </c>
      <c r="AZ198" s="36">
        <f t="shared" si="64"/>
        <v>16754944.91454871</v>
      </c>
      <c r="BA198" s="7">
        <f>IF(AY198&lt;&gt;0,VLOOKUP(AY198,'2021 ROO Import'!$A$1:$D$966,4,FALSE),0)</f>
        <v>16754944.91454871</v>
      </c>
    </row>
    <row r="199" spans="1:53" ht="9.75" customHeight="1" x14ac:dyDescent="0.15">
      <c r="A199" s="25">
        <f t="shared" si="92"/>
        <v>199</v>
      </c>
      <c r="B199" s="3" t="s">
        <v>46</v>
      </c>
      <c r="C199" s="3" t="s">
        <v>306</v>
      </c>
      <c r="E199" s="44" t="s">
        <v>1002</v>
      </c>
      <c r="F199" s="3">
        <f>($AZ199)</f>
        <v>12401825.374614771</v>
      </c>
      <c r="G199" s="34">
        <f t="shared" si="93"/>
        <v>0</v>
      </c>
      <c r="H199" s="34">
        <f t="shared" si="93"/>
        <v>0</v>
      </c>
      <c r="I199" s="34">
        <f t="shared" si="93"/>
        <v>0</v>
      </c>
      <c r="J199" s="34">
        <f t="shared" si="93"/>
        <v>0</v>
      </c>
      <c r="K199" s="34">
        <f t="shared" si="93"/>
        <v>0</v>
      </c>
      <c r="L199" s="34">
        <f t="shared" si="93"/>
        <v>0</v>
      </c>
      <c r="M199" s="34">
        <f t="shared" si="93"/>
        <v>0</v>
      </c>
      <c r="N199" s="34">
        <f t="shared" si="93"/>
        <v>12401054.501441488</v>
      </c>
      <c r="O199" s="34">
        <f t="shared" si="93"/>
        <v>0</v>
      </c>
      <c r="P199" s="34">
        <f t="shared" si="93"/>
        <v>770.87317328410381</v>
      </c>
      <c r="Q199" s="34">
        <f t="shared" si="93"/>
        <v>0</v>
      </c>
      <c r="R199" s="34">
        <f t="shared" si="93"/>
        <v>0</v>
      </c>
      <c r="S199" s="34">
        <f t="shared" si="93"/>
        <v>0</v>
      </c>
      <c r="T199" s="34">
        <f t="shared" si="93"/>
        <v>0</v>
      </c>
      <c r="U199" s="34">
        <f t="shared" si="93"/>
        <v>0</v>
      </c>
      <c r="V199" s="34">
        <f t="shared" si="93"/>
        <v>0</v>
      </c>
      <c r="W199" s="34">
        <f t="shared" si="93"/>
        <v>0</v>
      </c>
      <c r="X199" s="34">
        <f t="shared" si="93"/>
        <v>0</v>
      </c>
      <c r="Y199" s="34">
        <f t="shared" si="93"/>
        <v>0</v>
      </c>
      <c r="Z199" s="34">
        <f t="shared" si="93"/>
        <v>0</v>
      </c>
      <c r="AA199" s="34">
        <f t="shared" si="93"/>
        <v>0</v>
      </c>
      <c r="AB199" s="34">
        <f t="shared" si="93"/>
        <v>0</v>
      </c>
      <c r="AC199" s="34">
        <f t="shared" si="93"/>
        <v>0</v>
      </c>
      <c r="AD199" s="34">
        <f t="shared" si="93"/>
        <v>0</v>
      </c>
      <c r="AE199" s="34">
        <f t="shared" si="93"/>
        <v>0</v>
      </c>
      <c r="AF199" s="34">
        <f t="shared" si="93"/>
        <v>0</v>
      </c>
      <c r="AG199" s="34">
        <f t="shared" si="93"/>
        <v>0</v>
      </c>
      <c r="AH199" s="34">
        <f t="shared" si="93"/>
        <v>0</v>
      </c>
      <c r="AI199" s="34">
        <f t="shared" si="93"/>
        <v>0</v>
      </c>
      <c r="AJ199" s="34">
        <f t="shared" si="93"/>
        <v>0</v>
      </c>
      <c r="AK199" s="34">
        <f t="shared" si="93"/>
        <v>0</v>
      </c>
      <c r="AL199" s="34">
        <f t="shared" si="93"/>
        <v>0</v>
      </c>
      <c r="AM199" s="34">
        <f t="shared" si="93"/>
        <v>0</v>
      </c>
      <c r="AN199" s="34">
        <f t="shared" si="93"/>
        <v>0</v>
      </c>
      <c r="AO199" s="34">
        <f t="shared" si="93"/>
        <v>0</v>
      </c>
      <c r="AP199" s="34">
        <f t="shared" si="93"/>
        <v>0</v>
      </c>
      <c r="AQ199" s="34">
        <f t="shared" si="93"/>
        <v>0</v>
      </c>
      <c r="AR199" s="34">
        <f t="shared" si="93"/>
        <v>0</v>
      </c>
      <c r="AS199" s="34">
        <f t="shared" si="93"/>
        <v>0</v>
      </c>
      <c r="AT199" s="34">
        <f t="shared" si="93"/>
        <v>0</v>
      </c>
      <c r="AU199" s="34">
        <f t="shared" si="93"/>
        <v>0</v>
      </c>
      <c r="AV199" s="34">
        <f t="shared" si="93"/>
        <v>0</v>
      </c>
      <c r="AX199" s="35" t="str">
        <f t="shared" si="63"/>
        <v>OK</v>
      </c>
      <c r="AY199" s="53">
        <v>266</v>
      </c>
      <c r="AZ199" s="36">
        <f t="shared" si="64"/>
        <v>12401825.374614771</v>
      </c>
      <c r="BA199" s="7">
        <f>IF(AY199&lt;&gt;0,VLOOKUP(AY199,'2021 ROO Import'!$A$1:$D$966,4,FALSE),0)</f>
        <v>12401825.374614771</v>
      </c>
    </row>
    <row r="200" spans="1:53" ht="9.75" customHeight="1" x14ac:dyDescent="0.15">
      <c r="A200" s="25">
        <f t="shared" si="92"/>
        <v>200</v>
      </c>
      <c r="B200" s="3" t="s">
        <v>46</v>
      </c>
      <c r="C200" s="3" t="s">
        <v>307</v>
      </c>
      <c r="E200" s="44" t="s">
        <v>676</v>
      </c>
      <c r="F200" s="3">
        <f>($AZ200)</f>
        <v>33368387.511126239</v>
      </c>
      <c r="G200" s="34">
        <f t="shared" si="93"/>
        <v>0</v>
      </c>
      <c r="H200" s="34">
        <f t="shared" si="93"/>
        <v>0</v>
      </c>
      <c r="I200" s="34">
        <f t="shared" si="93"/>
        <v>0</v>
      </c>
      <c r="J200" s="34">
        <f t="shared" si="93"/>
        <v>0</v>
      </c>
      <c r="K200" s="34">
        <f t="shared" si="93"/>
        <v>0</v>
      </c>
      <c r="L200" s="34">
        <f t="shared" si="93"/>
        <v>0</v>
      </c>
      <c r="M200" s="34">
        <f t="shared" si="93"/>
        <v>0</v>
      </c>
      <c r="N200" s="34">
        <f t="shared" si="93"/>
        <v>0</v>
      </c>
      <c r="O200" s="34">
        <f t="shared" si="93"/>
        <v>0</v>
      </c>
      <c r="P200" s="34">
        <f t="shared" si="93"/>
        <v>0</v>
      </c>
      <c r="Q200" s="34">
        <f t="shared" si="93"/>
        <v>6125120.7546565896</v>
      </c>
      <c r="R200" s="34">
        <f t="shared" si="93"/>
        <v>314245.24079407536</v>
      </c>
      <c r="S200" s="34">
        <f t="shared" si="93"/>
        <v>0</v>
      </c>
      <c r="T200" s="34">
        <f t="shared" si="93"/>
        <v>7881193.0009550266</v>
      </c>
      <c r="U200" s="34">
        <f t="shared" si="93"/>
        <v>3794648.4819413084</v>
      </c>
      <c r="V200" s="34">
        <f t="shared" si="93"/>
        <v>495306.68863869586</v>
      </c>
      <c r="W200" s="34">
        <f t="shared" si="93"/>
        <v>1785499.7413284974</v>
      </c>
      <c r="X200" s="34">
        <f t="shared" si="93"/>
        <v>859685.06063964707</v>
      </c>
      <c r="Y200" s="34">
        <f t="shared" si="93"/>
        <v>509811.25826590182</v>
      </c>
      <c r="Z200" s="34">
        <f t="shared" si="93"/>
        <v>5210350.4317305051</v>
      </c>
      <c r="AA200" s="34">
        <f t="shared" si="93"/>
        <v>2508687.2449072804</v>
      </c>
      <c r="AB200" s="34">
        <f t="shared" si="93"/>
        <v>583360.03958954336</v>
      </c>
      <c r="AC200" s="34">
        <f t="shared" si="93"/>
        <v>280877.05609866901</v>
      </c>
      <c r="AD200" s="34">
        <f t="shared" si="93"/>
        <v>1067909.909077287</v>
      </c>
      <c r="AE200" s="34">
        <f t="shared" si="93"/>
        <v>1794260.4537896335</v>
      </c>
      <c r="AF200" s="34">
        <f t="shared" si="93"/>
        <v>84472.771222272931</v>
      </c>
      <c r="AG200" s="34">
        <f t="shared" si="93"/>
        <v>72959.377491307532</v>
      </c>
      <c r="AH200" s="34">
        <f t="shared" si="93"/>
        <v>0</v>
      </c>
      <c r="AI200" s="34">
        <f t="shared" si="93"/>
        <v>0</v>
      </c>
      <c r="AJ200" s="34">
        <f t="shared" si="93"/>
        <v>0</v>
      </c>
      <c r="AK200" s="34">
        <f t="shared" si="93"/>
        <v>0</v>
      </c>
      <c r="AL200" s="34">
        <f t="shared" si="93"/>
        <v>0</v>
      </c>
      <c r="AM200" s="34">
        <f t="shared" si="93"/>
        <v>0</v>
      </c>
      <c r="AN200" s="34">
        <f t="shared" si="93"/>
        <v>0</v>
      </c>
      <c r="AO200" s="34">
        <f t="shared" si="93"/>
        <v>0</v>
      </c>
      <c r="AP200" s="34">
        <f t="shared" si="93"/>
        <v>0</v>
      </c>
      <c r="AQ200" s="34">
        <f t="shared" si="93"/>
        <v>0</v>
      </c>
      <c r="AR200" s="34">
        <f t="shared" si="93"/>
        <v>0</v>
      </c>
      <c r="AS200" s="34">
        <f t="shared" si="93"/>
        <v>0</v>
      </c>
      <c r="AT200" s="34">
        <f t="shared" si="93"/>
        <v>0</v>
      </c>
      <c r="AU200" s="34">
        <f t="shared" si="93"/>
        <v>0</v>
      </c>
      <c r="AV200" s="34">
        <f t="shared" si="93"/>
        <v>0</v>
      </c>
      <c r="AX200" s="35" t="str">
        <f t="shared" si="63"/>
        <v>OK</v>
      </c>
      <c r="AY200" s="53">
        <v>267</v>
      </c>
      <c r="AZ200" s="36">
        <f t="shared" si="64"/>
        <v>33368387.511126239</v>
      </c>
      <c r="BA200" s="7">
        <f>IF(AY200&lt;&gt;0,VLOOKUP(AY200,'2021 ROO Import'!$A$1:$D$966,4,FALSE),0)</f>
        <v>33368387.511126239</v>
      </c>
    </row>
    <row r="201" spans="1:53" ht="9.75" customHeight="1" x14ac:dyDescent="0.15">
      <c r="A201" s="25">
        <f t="shared" si="92"/>
        <v>201</v>
      </c>
      <c r="B201" s="3" t="s">
        <v>46</v>
      </c>
      <c r="C201" s="3" t="s">
        <v>308</v>
      </c>
      <c r="E201" s="44" t="s">
        <v>677</v>
      </c>
      <c r="F201" s="3">
        <f>($AZ201)</f>
        <v>5016015.7308679149</v>
      </c>
      <c r="G201" s="34">
        <f t="shared" si="93"/>
        <v>868374.67031089449</v>
      </c>
      <c r="H201" s="34">
        <f t="shared" si="93"/>
        <v>150548.86481854485</v>
      </c>
      <c r="I201" s="34">
        <f t="shared" si="93"/>
        <v>0</v>
      </c>
      <c r="J201" s="34">
        <f t="shared" si="93"/>
        <v>1032408.3541241901</v>
      </c>
      <c r="K201" s="34">
        <f t="shared" si="93"/>
        <v>0</v>
      </c>
      <c r="L201" s="34">
        <f t="shared" si="93"/>
        <v>0</v>
      </c>
      <c r="M201" s="34">
        <f t="shared" si="93"/>
        <v>0</v>
      </c>
      <c r="N201" s="34">
        <f t="shared" si="93"/>
        <v>1142255.2728485584</v>
      </c>
      <c r="O201" s="34">
        <f t="shared" si="93"/>
        <v>0</v>
      </c>
      <c r="P201" s="34">
        <f t="shared" si="93"/>
        <v>71.00476389156384</v>
      </c>
      <c r="Q201" s="34">
        <f t="shared" si="93"/>
        <v>334513.02176202525</v>
      </c>
      <c r="R201" s="34">
        <f t="shared" si="93"/>
        <v>17161.967785279201</v>
      </c>
      <c r="S201" s="34">
        <f t="shared" si="93"/>
        <v>0</v>
      </c>
      <c r="T201" s="34">
        <f t="shared" si="93"/>
        <v>430417.91197910858</v>
      </c>
      <c r="U201" s="34">
        <f t="shared" si="93"/>
        <v>207238.25391586698</v>
      </c>
      <c r="V201" s="34">
        <f t="shared" si="93"/>
        <v>27050.329904028506</v>
      </c>
      <c r="W201" s="34">
        <f t="shared" si="93"/>
        <v>97512.022660620511</v>
      </c>
      <c r="X201" s="34">
        <f t="shared" si="93"/>
        <v>46950.233132891364</v>
      </c>
      <c r="Y201" s="34">
        <f t="shared" si="93"/>
        <v>27842.472232270058</v>
      </c>
      <c r="Z201" s="34">
        <f t="shared" si="93"/>
        <v>284554.40099400352</v>
      </c>
      <c r="AA201" s="34">
        <f t="shared" si="93"/>
        <v>137007.67455266838</v>
      </c>
      <c r="AB201" s="34">
        <f t="shared" si="93"/>
        <v>31859.213464478646</v>
      </c>
      <c r="AC201" s="34">
        <f t="shared" si="93"/>
        <v>15339.621297711945</v>
      </c>
      <c r="AD201" s="34">
        <f t="shared" si="93"/>
        <v>58322.078039599633</v>
      </c>
      <c r="AE201" s="34">
        <f t="shared" si="93"/>
        <v>97990.474027629854</v>
      </c>
      <c r="AF201" s="34">
        <f t="shared" si="93"/>
        <v>4613.336306340143</v>
      </c>
      <c r="AG201" s="34">
        <f t="shared" si="93"/>
        <v>3984.5519473129011</v>
      </c>
      <c r="AH201" s="34">
        <f t="shared" si="93"/>
        <v>0</v>
      </c>
      <c r="AI201" s="34">
        <f t="shared" si="93"/>
        <v>0</v>
      </c>
      <c r="AJ201" s="34">
        <f t="shared" si="93"/>
        <v>0</v>
      </c>
      <c r="AK201" s="34">
        <f t="shared" si="93"/>
        <v>0</v>
      </c>
      <c r="AL201" s="34">
        <f t="shared" si="93"/>
        <v>0</v>
      </c>
      <c r="AM201" s="34">
        <f t="shared" si="93"/>
        <v>0</v>
      </c>
      <c r="AN201" s="34">
        <f t="shared" si="93"/>
        <v>0</v>
      </c>
      <c r="AO201" s="34">
        <f t="shared" si="93"/>
        <v>0</v>
      </c>
      <c r="AP201" s="34">
        <f t="shared" si="93"/>
        <v>0</v>
      </c>
      <c r="AQ201" s="34">
        <f t="shared" si="93"/>
        <v>0</v>
      </c>
      <c r="AR201" s="34">
        <f t="shared" si="93"/>
        <v>0</v>
      </c>
      <c r="AS201" s="34">
        <f t="shared" si="93"/>
        <v>0</v>
      </c>
      <c r="AT201" s="34">
        <f t="shared" si="93"/>
        <v>0</v>
      </c>
      <c r="AU201" s="34">
        <f t="shared" si="93"/>
        <v>0</v>
      </c>
      <c r="AV201" s="34">
        <f t="shared" si="93"/>
        <v>0</v>
      </c>
      <c r="AX201" s="35" t="str">
        <f t="shared" si="63"/>
        <v>OK</v>
      </c>
      <c r="AY201" s="53">
        <v>268</v>
      </c>
      <c r="AZ201" s="36">
        <f t="shared" si="64"/>
        <v>5016015.7308679149</v>
      </c>
      <c r="BA201" s="7">
        <f>IF(AY201&lt;&gt;0,VLOOKUP(AY201,'2021 ROO Import'!$A$1:$D$966,4,FALSE),0)</f>
        <v>5016015.7308679149</v>
      </c>
    </row>
    <row r="202" spans="1:53" ht="9.75" customHeight="1" x14ac:dyDescent="0.15">
      <c r="A202" s="25">
        <f t="shared" si="92"/>
        <v>202</v>
      </c>
      <c r="B202" s="3" t="s">
        <v>46</v>
      </c>
      <c r="C202" s="3" t="s">
        <v>309</v>
      </c>
      <c r="F202" s="3">
        <f>SUM(F198:F201)</f>
        <v>67541173.531157643</v>
      </c>
      <c r="AX202" s="35" t="str">
        <f t="shared" si="63"/>
        <v/>
      </c>
      <c r="AZ202" s="36">
        <f t="shared" si="64"/>
        <v>0</v>
      </c>
      <c r="BA202" s="7">
        <f>IF(AY202&lt;&gt;0,VLOOKUP(AY202,'2021 ROO Import'!$A$1:$D$966,4,FALSE),0)</f>
        <v>0</v>
      </c>
    </row>
    <row r="203" spans="1:53" ht="9.75" customHeight="1" x14ac:dyDescent="0.15">
      <c r="A203" s="25">
        <f t="shared" si="92"/>
        <v>203</v>
      </c>
      <c r="B203" s="3" t="s">
        <v>310</v>
      </c>
      <c r="C203" s="3" t="s">
        <v>311</v>
      </c>
      <c r="AX203" s="35" t="str">
        <f t="shared" si="63"/>
        <v/>
      </c>
      <c r="AY203" s="53">
        <v>270</v>
      </c>
      <c r="AZ203" s="36">
        <f t="shared" si="64"/>
        <v>0</v>
      </c>
      <c r="BA203" s="7">
        <f>IF(AY203&lt;&gt;0,VLOOKUP(AY203,'2021 ROO Import'!$A$1:$D$966,4,FALSE),0)</f>
        <v>0</v>
      </c>
    </row>
    <row r="204" spans="1:53" ht="9.75" customHeight="1" x14ac:dyDescent="0.15">
      <c r="A204" s="25">
        <f t="shared" si="92"/>
        <v>204</v>
      </c>
      <c r="B204" s="3" t="s">
        <v>46</v>
      </c>
      <c r="C204" s="3" t="s">
        <v>312</v>
      </c>
      <c r="E204" s="44" t="s">
        <v>63</v>
      </c>
      <c r="F204" s="3">
        <f t="shared" ref="F204:F209" si="94">($AZ204)</f>
        <v>0</v>
      </c>
      <c r="G204" s="34">
        <f t="shared" ref="G204:V204" si="95">INDEX(Func_Alloc,MATCH($E204,FA_Desc,0),MATCH(G$6,$G$6:$AV$6,0))*$F204</f>
        <v>0</v>
      </c>
      <c r="H204" s="34">
        <f t="shared" si="95"/>
        <v>0</v>
      </c>
      <c r="I204" s="34">
        <f t="shared" si="95"/>
        <v>0</v>
      </c>
      <c r="J204" s="34">
        <f t="shared" si="95"/>
        <v>0</v>
      </c>
      <c r="K204" s="34">
        <f t="shared" si="95"/>
        <v>0</v>
      </c>
      <c r="L204" s="34">
        <f t="shared" si="95"/>
        <v>0</v>
      </c>
      <c r="M204" s="34">
        <f t="shared" si="95"/>
        <v>0</v>
      </c>
      <c r="N204" s="34">
        <f t="shared" si="95"/>
        <v>0</v>
      </c>
      <c r="O204" s="34">
        <f t="shared" si="95"/>
        <v>0</v>
      </c>
      <c r="P204" s="34">
        <f t="shared" si="95"/>
        <v>0</v>
      </c>
      <c r="Q204" s="34">
        <f t="shared" si="95"/>
        <v>0</v>
      </c>
      <c r="R204" s="34">
        <f t="shared" si="95"/>
        <v>0</v>
      </c>
      <c r="S204" s="34">
        <f t="shared" si="95"/>
        <v>0</v>
      </c>
      <c r="T204" s="34">
        <f t="shared" si="95"/>
        <v>0</v>
      </c>
      <c r="U204" s="34">
        <f t="shared" si="95"/>
        <v>0</v>
      </c>
      <c r="V204" s="34">
        <f t="shared" si="95"/>
        <v>0</v>
      </c>
      <c r="W204" s="34">
        <f t="shared" ref="H204:AV210" si="96">INDEX(Func_Alloc,MATCH($E204,FA_Desc,0),MATCH(W$6,$G$6:$AV$6,0))*$F204</f>
        <v>0</v>
      </c>
      <c r="X204" s="34">
        <f t="shared" si="96"/>
        <v>0</v>
      </c>
      <c r="Y204" s="34">
        <f t="shared" si="96"/>
        <v>0</v>
      </c>
      <c r="Z204" s="34">
        <f t="shared" si="96"/>
        <v>0</v>
      </c>
      <c r="AA204" s="34">
        <f t="shared" si="96"/>
        <v>0</v>
      </c>
      <c r="AB204" s="34">
        <f t="shared" si="96"/>
        <v>0</v>
      </c>
      <c r="AC204" s="34">
        <f t="shared" si="96"/>
        <v>0</v>
      </c>
      <c r="AD204" s="34">
        <f t="shared" si="96"/>
        <v>0</v>
      </c>
      <c r="AE204" s="34">
        <f t="shared" si="96"/>
        <v>0</v>
      </c>
      <c r="AF204" s="34">
        <f t="shared" si="96"/>
        <v>0</v>
      </c>
      <c r="AG204" s="34">
        <f t="shared" si="96"/>
        <v>0</v>
      </c>
      <c r="AH204" s="34">
        <f t="shared" si="96"/>
        <v>0</v>
      </c>
      <c r="AI204" s="34">
        <f t="shared" si="96"/>
        <v>0</v>
      </c>
      <c r="AJ204" s="34">
        <f t="shared" si="96"/>
        <v>0</v>
      </c>
      <c r="AK204" s="34">
        <f t="shared" si="96"/>
        <v>0</v>
      </c>
      <c r="AL204" s="34">
        <f t="shared" si="96"/>
        <v>0</v>
      </c>
      <c r="AM204" s="34">
        <f t="shared" si="96"/>
        <v>0</v>
      </c>
      <c r="AN204" s="34">
        <f t="shared" si="96"/>
        <v>0</v>
      </c>
      <c r="AO204" s="34">
        <f t="shared" si="96"/>
        <v>0</v>
      </c>
      <c r="AP204" s="34">
        <f t="shared" si="96"/>
        <v>0</v>
      </c>
      <c r="AQ204" s="34">
        <f t="shared" si="96"/>
        <v>0</v>
      </c>
      <c r="AR204" s="34">
        <f t="shared" si="96"/>
        <v>0</v>
      </c>
      <c r="AS204" s="34">
        <f t="shared" si="96"/>
        <v>0</v>
      </c>
      <c r="AT204" s="34">
        <f t="shared" si="96"/>
        <v>0</v>
      </c>
      <c r="AU204" s="34">
        <f t="shared" si="96"/>
        <v>0</v>
      </c>
      <c r="AV204" s="34">
        <f t="shared" si="96"/>
        <v>0</v>
      </c>
      <c r="AX204" s="35" t="str">
        <f t="shared" si="63"/>
        <v>OK</v>
      </c>
      <c r="AY204" s="53">
        <v>271</v>
      </c>
      <c r="AZ204" s="36">
        <f t="shared" si="64"/>
        <v>0</v>
      </c>
      <c r="BA204" s="7">
        <f>IF(AY204&lt;&gt;0,VLOOKUP(AY204,'2021 ROO Import'!$A$1:$D$966,4,FALSE),0)</f>
        <v>0</v>
      </c>
    </row>
    <row r="205" spans="1:53" ht="9.75" customHeight="1" x14ac:dyDescent="0.15">
      <c r="A205" s="25">
        <f t="shared" si="92"/>
        <v>205</v>
      </c>
      <c r="C205" s="3" t="s">
        <v>313</v>
      </c>
      <c r="E205" s="44" t="s">
        <v>63</v>
      </c>
      <c r="F205" s="3">
        <f t="shared" si="94"/>
        <v>0</v>
      </c>
      <c r="G205" s="34">
        <f t="shared" ref="G205:G211" si="97">INDEX(Func_Alloc,MATCH($E205,FA_Desc,0),MATCH(G$6,$G$6:$AV$6,0))*$F205</f>
        <v>0</v>
      </c>
      <c r="H205" s="34">
        <f t="shared" si="96"/>
        <v>0</v>
      </c>
      <c r="I205" s="34">
        <f t="shared" si="96"/>
        <v>0</v>
      </c>
      <c r="J205" s="34">
        <f t="shared" si="96"/>
        <v>0</v>
      </c>
      <c r="K205" s="34">
        <f t="shared" si="96"/>
        <v>0</v>
      </c>
      <c r="L205" s="34">
        <f t="shared" si="96"/>
        <v>0</v>
      </c>
      <c r="M205" s="34">
        <f t="shared" si="96"/>
        <v>0</v>
      </c>
      <c r="N205" s="34">
        <f t="shared" si="96"/>
        <v>0</v>
      </c>
      <c r="O205" s="34">
        <f t="shared" si="96"/>
        <v>0</v>
      </c>
      <c r="P205" s="34">
        <f t="shared" si="96"/>
        <v>0</v>
      </c>
      <c r="Q205" s="34">
        <f t="shared" si="96"/>
        <v>0</v>
      </c>
      <c r="R205" s="34">
        <f t="shared" si="96"/>
        <v>0</v>
      </c>
      <c r="S205" s="34">
        <f t="shared" si="96"/>
        <v>0</v>
      </c>
      <c r="T205" s="34">
        <f t="shared" si="96"/>
        <v>0</v>
      </c>
      <c r="U205" s="34">
        <f t="shared" si="96"/>
        <v>0</v>
      </c>
      <c r="V205" s="34">
        <f t="shared" si="96"/>
        <v>0</v>
      </c>
      <c r="W205" s="34">
        <f t="shared" si="96"/>
        <v>0</v>
      </c>
      <c r="X205" s="34">
        <f t="shared" si="96"/>
        <v>0</v>
      </c>
      <c r="Y205" s="34">
        <f t="shared" si="96"/>
        <v>0</v>
      </c>
      <c r="Z205" s="34">
        <f t="shared" si="96"/>
        <v>0</v>
      </c>
      <c r="AA205" s="34">
        <f t="shared" si="96"/>
        <v>0</v>
      </c>
      <c r="AB205" s="34">
        <f t="shared" si="96"/>
        <v>0</v>
      </c>
      <c r="AC205" s="34">
        <f t="shared" si="96"/>
        <v>0</v>
      </c>
      <c r="AD205" s="34">
        <f t="shared" si="96"/>
        <v>0</v>
      </c>
      <c r="AE205" s="34">
        <f t="shared" si="96"/>
        <v>0</v>
      </c>
      <c r="AF205" s="34">
        <f t="shared" si="96"/>
        <v>0</v>
      </c>
      <c r="AG205" s="34">
        <f t="shared" si="96"/>
        <v>0</v>
      </c>
      <c r="AH205" s="34">
        <f t="shared" si="96"/>
        <v>0</v>
      </c>
      <c r="AI205" s="34">
        <f t="shared" si="96"/>
        <v>0</v>
      </c>
      <c r="AJ205" s="34">
        <f t="shared" si="96"/>
        <v>0</v>
      </c>
      <c r="AK205" s="34">
        <f t="shared" si="96"/>
        <v>0</v>
      </c>
      <c r="AL205" s="34">
        <f t="shared" si="96"/>
        <v>0</v>
      </c>
      <c r="AM205" s="34">
        <f t="shared" si="96"/>
        <v>0</v>
      </c>
      <c r="AN205" s="34">
        <f t="shared" si="96"/>
        <v>0</v>
      </c>
      <c r="AO205" s="34">
        <f t="shared" si="96"/>
        <v>0</v>
      </c>
      <c r="AP205" s="34">
        <f t="shared" si="96"/>
        <v>0</v>
      </c>
      <c r="AQ205" s="34">
        <f t="shared" si="96"/>
        <v>0</v>
      </c>
      <c r="AR205" s="34">
        <f t="shared" si="96"/>
        <v>0</v>
      </c>
      <c r="AS205" s="34">
        <f t="shared" si="96"/>
        <v>0</v>
      </c>
      <c r="AT205" s="34">
        <f t="shared" si="96"/>
        <v>0</v>
      </c>
      <c r="AU205" s="34">
        <f t="shared" si="96"/>
        <v>0</v>
      </c>
      <c r="AV205" s="34">
        <f t="shared" si="96"/>
        <v>0</v>
      </c>
      <c r="AX205" s="35" t="str">
        <f t="shared" si="63"/>
        <v>OK</v>
      </c>
      <c r="AY205" s="53">
        <v>272</v>
      </c>
      <c r="AZ205" s="36">
        <f t="shared" si="64"/>
        <v>0</v>
      </c>
      <c r="BA205" s="7">
        <f>IF(AY205&lt;&gt;0,VLOOKUP(AY205,'2021 ROO Import'!$A$1:$D$966,4,FALSE),0)</f>
        <v>0</v>
      </c>
    </row>
    <row r="206" spans="1:53" ht="9.75" customHeight="1" x14ac:dyDescent="0.15">
      <c r="A206" s="25">
        <f t="shared" si="92"/>
        <v>206</v>
      </c>
      <c r="B206" s="3" t="s">
        <v>46</v>
      </c>
      <c r="C206" s="3" t="s">
        <v>314</v>
      </c>
      <c r="E206" s="44" t="s">
        <v>63</v>
      </c>
      <c r="F206" s="3">
        <f t="shared" si="94"/>
        <v>0</v>
      </c>
      <c r="G206" s="34">
        <f t="shared" si="97"/>
        <v>0</v>
      </c>
      <c r="H206" s="34">
        <f t="shared" si="96"/>
        <v>0</v>
      </c>
      <c r="I206" s="34">
        <f t="shared" si="96"/>
        <v>0</v>
      </c>
      <c r="J206" s="34">
        <f t="shared" si="96"/>
        <v>0</v>
      </c>
      <c r="K206" s="34">
        <f t="shared" si="96"/>
        <v>0</v>
      </c>
      <c r="L206" s="34">
        <f t="shared" si="96"/>
        <v>0</v>
      </c>
      <c r="M206" s="34">
        <f t="shared" si="96"/>
        <v>0</v>
      </c>
      <c r="N206" s="34">
        <f t="shared" si="96"/>
        <v>0</v>
      </c>
      <c r="O206" s="34">
        <f t="shared" si="96"/>
        <v>0</v>
      </c>
      <c r="P206" s="34">
        <f t="shared" si="96"/>
        <v>0</v>
      </c>
      <c r="Q206" s="34">
        <f t="shared" si="96"/>
        <v>0</v>
      </c>
      <c r="R206" s="34">
        <f t="shared" si="96"/>
        <v>0</v>
      </c>
      <c r="S206" s="34">
        <f t="shared" si="96"/>
        <v>0</v>
      </c>
      <c r="T206" s="34">
        <f t="shared" si="96"/>
        <v>0</v>
      </c>
      <c r="U206" s="34">
        <f t="shared" si="96"/>
        <v>0</v>
      </c>
      <c r="V206" s="34">
        <f t="shared" si="96"/>
        <v>0</v>
      </c>
      <c r="W206" s="34">
        <f t="shared" si="96"/>
        <v>0</v>
      </c>
      <c r="X206" s="34">
        <f t="shared" si="96"/>
        <v>0</v>
      </c>
      <c r="Y206" s="34">
        <f t="shared" si="96"/>
        <v>0</v>
      </c>
      <c r="Z206" s="34">
        <f t="shared" si="96"/>
        <v>0</v>
      </c>
      <c r="AA206" s="34">
        <f t="shared" si="96"/>
        <v>0</v>
      </c>
      <c r="AB206" s="34">
        <f t="shared" si="96"/>
        <v>0</v>
      </c>
      <c r="AC206" s="34">
        <f t="shared" si="96"/>
        <v>0</v>
      </c>
      <c r="AD206" s="34">
        <f t="shared" si="96"/>
        <v>0</v>
      </c>
      <c r="AE206" s="34">
        <f t="shared" si="96"/>
        <v>0</v>
      </c>
      <c r="AF206" s="34">
        <f t="shared" si="96"/>
        <v>0</v>
      </c>
      <c r="AG206" s="34">
        <f t="shared" si="96"/>
        <v>0</v>
      </c>
      <c r="AH206" s="34">
        <f t="shared" si="96"/>
        <v>0</v>
      </c>
      <c r="AI206" s="34">
        <f t="shared" si="96"/>
        <v>0</v>
      </c>
      <c r="AJ206" s="34">
        <f t="shared" si="96"/>
        <v>0</v>
      </c>
      <c r="AK206" s="34">
        <f t="shared" si="96"/>
        <v>0</v>
      </c>
      <c r="AL206" s="34">
        <f t="shared" si="96"/>
        <v>0</v>
      </c>
      <c r="AM206" s="34">
        <f t="shared" si="96"/>
        <v>0</v>
      </c>
      <c r="AN206" s="34">
        <f t="shared" si="96"/>
        <v>0</v>
      </c>
      <c r="AO206" s="34">
        <f t="shared" si="96"/>
        <v>0</v>
      </c>
      <c r="AP206" s="34">
        <f t="shared" si="96"/>
        <v>0</v>
      </c>
      <c r="AQ206" s="34">
        <f t="shared" si="96"/>
        <v>0</v>
      </c>
      <c r="AR206" s="34">
        <f t="shared" si="96"/>
        <v>0</v>
      </c>
      <c r="AS206" s="34">
        <f t="shared" si="96"/>
        <v>0</v>
      </c>
      <c r="AT206" s="34">
        <f t="shared" si="96"/>
        <v>0</v>
      </c>
      <c r="AU206" s="34">
        <f t="shared" si="96"/>
        <v>0</v>
      </c>
      <c r="AV206" s="34">
        <f t="shared" si="96"/>
        <v>0</v>
      </c>
      <c r="AX206" s="35" t="str">
        <f t="shared" si="63"/>
        <v>OK</v>
      </c>
      <c r="AY206" s="53">
        <v>273</v>
      </c>
      <c r="AZ206" s="36">
        <f t="shared" si="64"/>
        <v>0</v>
      </c>
      <c r="BA206" s="7">
        <f>IF(AY206&lt;&gt;0,VLOOKUP(AY206,'2021 ROO Import'!$A$1:$D$966,4,FALSE),0)</f>
        <v>0</v>
      </c>
    </row>
    <row r="207" spans="1:53" ht="9.75" customHeight="1" x14ac:dyDescent="0.15">
      <c r="A207" s="25">
        <f t="shared" si="92"/>
        <v>207</v>
      </c>
      <c r="B207" s="3" t="s">
        <v>46</v>
      </c>
      <c r="C207" s="9" t="s">
        <v>315</v>
      </c>
      <c r="E207" s="44" t="s">
        <v>63</v>
      </c>
      <c r="F207" s="3">
        <f t="shared" si="94"/>
        <v>0</v>
      </c>
      <c r="G207" s="34">
        <f t="shared" si="97"/>
        <v>0</v>
      </c>
      <c r="H207" s="34">
        <f t="shared" si="96"/>
        <v>0</v>
      </c>
      <c r="I207" s="34">
        <f t="shared" si="96"/>
        <v>0</v>
      </c>
      <c r="J207" s="34">
        <f t="shared" si="96"/>
        <v>0</v>
      </c>
      <c r="K207" s="34">
        <f t="shared" si="96"/>
        <v>0</v>
      </c>
      <c r="L207" s="34">
        <f t="shared" si="96"/>
        <v>0</v>
      </c>
      <c r="M207" s="34">
        <f t="shared" si="96"/>
        <v>0</v>
      </c>
      <c r="N207" s="34">
        <f t="shared" si="96"/>
        <v>0</v>
      </c>
      <c r="O207" s="34">
        <f t="shared" si="96"/>
        <v>0</v>
      </c>
      <c r="P207" s="34">
        <f t="shared" si="96"/>
        <v>0</v>
      </c>
      <c r="Q207" s="34">
        <f t="shared" si="96"/>
        <v>0</v>
      </c>
      <c r="R207" s="34">
        <f t="shared" si="96"/>
        <v>0</v>
      </c>
      <c r="S207" s="34">
        <f t="shared" si="96"/>
        <v>0</v>
      </c>
      <c r="T207" s="34">
        <f t="shared" si="96"/>
        <v>0</v>
      </c>
      <c r="U207" s="34">
        <f t="shared" si="96"/>
        <v>0</v>
      </c>
      <c r="V207" s="34">
        <f t="shared" si="96"/>
        <v>0</v>
      </c>
      <c r="W207" s="34">
        <f t="shared" si="96"/>
        <v>0</v>
      </c>
      <c r="X207" s="34">
        <f t="shared" si="96"/>
        <v>0</v>
      </c>
      <c r="Y207" s="34">
        <f t="shared" si="96"/>
        <v>0</v>
      </c>
      <c r="Z207" s="34">
        <f t="shared" si="96"/>
        <v>0</v>
      </c>
      <c r="AA207" s="34">
        <f t="shared" si="96"/>
        <v>0</v>
      </c>
      <c r="AB207" s="34">
        <f t="shared" si="96"/>
        <v>0</v>
      </c>
      <c r="AC207" s="34">
        <f t="shared" si="96"/>
        <v>0</v>
      </c>
      <c r="AD207" s="34">
        <f t="shared" si="96"/>
        <v>0</v>
      </c>
      <c r="AE207" s="34">
        <f t="shared" si="96"/>
        <v>0</v>
      </c>
      <c r="AF207" s="34">
        <f t="shared" si="96"/>
        <v>0</v>
      </c>
      <c r="AG207" s="34">
        <f t="shared" si="96"/>
        <v>0</v>
      </c>
      <c r="AH207" s="34">
        <f t="shared" si="96"/>
        <v>0</v>
      </c>
      <c r="AI207" s="34">
        <f t="shared" si="96"/>
        <v>0</v>
      </c>
      <c r="AJ207" s="34">
        <f t="shared" si="96"/>
        <v>0</v>
      </c>
      <c r="AK207" s="34">
        <f t="shared" si="96"/>
        <v>0</v>
      </c>
      <c r="AL207" s="34">
        <f t="shared" si="96"/>
        <v>0</v>
      </c>
      <c r="AM207" s="34">
        <f t="shared" si="96"/>
        <v>0</v>
      </c>
      <c r="AN207" s="34">
        <f t="shared" si="96"/>
        <v>0</v>
      </c>
      <c r="AO207" s="34">
        <f t="shared" si="96"/>
        <v>0</v>
      </c>
      <c r="AP207" s="34">
        <f t="shared" si="96"/>
        <v>0</v>
      </c>
      <c r="AQ207" s="34">
        <f t="shared" si="96"/>
        <v>0</v>
      </c>
      <c r="AR207" s="34">
        <f t="shared" si="96"/>
        <v>0</v>
      </c>
      <c r="AS207" s="34">
        <f t="shared" si="96"/>
        <v>0</v>
      </c>
      <c r="AT207" s="34">
        <f t="shared" si="96"/>
        <v>0</v>
      </c>
      <c r="AU207" s="34">
        <f t="shared" si="96"/>
        <v>0</v>
      </c>
      <c r="AV207" s="34">
        <f t="shared" si="96"/>
        <v>0</v>
      </c>
      <c r="AX207" s="35" t="str">
        <f t="shared" si="63"/>
        <v>OK</v>
      </c>
      <c r="AY207" s="53">
        <v>274</v>
      </c>
      <c r="AZ207" s="36">
        <f t="shared" si="64"/>
        <v>0</v>
      </c>
      <c r="BA207" s="7">
        <f>IF(AY207&lt;&gt;0,VLOOKUP(AY207,'2021 ROO Import'!$A$1:$D$966,4,FALSE),0)</f>
        <v>0</v>
      </c>
    </row>
    <row r="208" spans="1:53" ht="9.75" customHeight="1" x14ac:dyDescent="0.15">
      <c r="A208" s="25">
        <f t="shared" si="92"/>
        <v>208</v>
      </c>
      <c r="B208" s="3" t="s">
        <v>46</v>
      </c>
      <c r="C208" s="9" t="s">
        <v>1289</v>
      </c>
      <c r="E208" s="44" t="s">
        <v>63</v>
      </c>
      <c r="F208" s="3">
        <f t="shared" si="94"/>
        <v>0</v>
      </c>
      <c r="G208" s="34">
        <f t="shared" si="97"/>
        <v>0</v>
      </c>
      <c r="H208" s="34">
        <f t="shared" si="96"/>
        <v>0</v>
      </c>
      <c r="I208" s="34">
        <f t="shared" si="96"/>
        <v>0</v>
      </c>
      <c r="J208" s="34">
        <f t="shared" si="96"/>
        <v>0</v>
      </c>
      <c r="K208" s="34">
        <f t="shared" si="96"/>
        <v>0</v>
      </c>
      <c r="L208" s="34">
        <f t="shared" si="96"/>
        <v>0</v>
      </c>
      <c r="M208" s="34">
        <f t="shared" si="96"/>
        <v>0</v>
      </c>
      <c r="N208" s="34">
        <f t="shared" si="96"/>
        <v>0</v>
      </c>
      <c r="O208" s="34">
        <f t="shared" si="96"/>
        <v>0</v>
      </c>
      <c r="P208" s="34">
        <f t="shared" si="96"/>
        <v>0</v>
      </c>
      <c r="Q208" s="34">
        <f t="shared" si="96"/>
        <v>0</v>
      </c>
      <c r="R208" s="34">
        <f t="shared" si="96"/>
        <v>0</v>
      </c>
      <c r="S208" s="34">
        <f t="shared" si="96"/>
        <v>0</v>
      </c>
      <c r="T208" s="34">
        <f t="shared" si="96"/>
        <v>0</v>
      </c>
      <c r="U208" s="34">
        <f t="shared" si="96"/>
        <v>0</v>
      </c>
      <c r="V208" s="34">
        <f t="shared" si="96"/>
        <v>0</v>
      </c>
      <c r="W208" s="34">
        <f t="shared" si="96"/>
        <v>0</v>
      </c>
      <c r="X208" s="34">
        <f t="shared" si="96"/>
        <v>0</v>
      </c>
      <c r="Y208" s="34">
        <f t="shared" si="96"/>
        <v>0</v>
      </c>
      <c r="Z208" s="34">
        <f t="shared" si="96"/>
        <v>0</v>
      </c>
      <c r="AA208" s="34">
        <f t="shared" si="96"/>
        <v>0</v>
      </c>
      <c r="AB208" s="34">
        <f t="shared" si="96"/>
        <v>0</v>
      </c>
      <c r="AC208" s="34">
        <f t="shared" si="96"/>
        <v>0</v>
      </c>
      <c r="AD208" s="34">
        <f t="shared" si="96"/>
        <v>0</v>
      </c>
      <c r="AE208" s="34">
        <f t="shared" si="96"/>
        <v>0</v>
      </c>
      <c r="AF208" s="34">
        <f t="shared" si="96"/>
        <v>0</v>
      </c>
      <c r="AG208" s="34">
        <f t="shared" si="96"/>
        <v>0</v>
      </c>
      <c r="AH208" s="34">
        <f t="shared" si="96"/>
        <v>0</v>
      </c>
      <c r="AI208" s="34">
        <f t="shared" si="96"/>
        <v>0</v>
      </c>
      <c r="AJ208" s="34">
        <f t="shared" si="96"/>
        <v>0</v>
      </c>
      <c r="AK208" s="34">
        <f t="shared" si="96"/>
        <v>0</v>
      </c>
      <c r="AL208" s="34">
        <f t="shared" si="96"/>
        <v>0</v>
      </c>
      <c r="AM208" s="34">
        <f t="shared" si="96"/>
        <v>0</v>
      </c>
      <c r="AN208" s="34">
        <f t="shared" si="96"/>
        <v>0</v>
      </c>
      <c r="AO208" s="34">
        <f t="shared" si="96"/>
        <v>0</v>
      </c>
      <c r="AP208" s="34">
        <f t="shared" si="96"/>
        <v>0</v>
      </c>
      <c r="AQ208" s="34">
        <f t="shared" si="96"/>
        <v>0</v>
      </c>
      <c r="AR208" s="34">
        <f t="shared" si="96"/>
        <v>0</v>
      </c>
      <c r="AS208" s="34">
        <f t="shared" si="96"/>
        <v>0</v>
      </c>
      <c r="AT208" s="34">
        <f t="shared" si="96"/>
        <v>0</v>
      </c>
      <c r="AU208" s="34">
        <f t="shared" si="96"/>
        <v>0</v>
      </c>
      <c r="AV208" s="34">
        <f t="shared" si="96"/>
        <v>0</v>
      </c>
      <c r="AX208" s="35" t="str">
        <f t="shared" si="63"/>
        <v>OK</v>
      </c>
      <c r="AY208" s="53">
        <v>275</v>
      </c>
      <c r="AZ208" s="36">
        <f t="shared" si="64"/>
        <v>0</v>
      </c>
      <c r="BA208" s="7">
        <f>IF(AY208&lt;&gt;0,VLOOKUP(AY208,'2021 ROO Import'!$A$1:$D$966,4,FALSE),0)</f>
        <v>0</v>
      </c>
    </row>
    <row r="209" spans="1:53" ht="9.75" customHeight="1" x14ac:dyDescent="0.15">
      <c r="A209" s="25">
        <f t="shared" si="92"/>
        <v>209</v>
      </c>
      <c r="C209" s="3" t="s">
        <v>316</v>
      </c>
      <c r="E209" s="44" t="s">
        <v>63</v>
      </c>
      <c r="F209" s="3">
        <f t="shared" si="94"/>
        <v>0</v>
      </c>
      <c r="G209" s="34">
        <f t="shared" si="97"/>
        <v>0</v>
      </c>
      <c r="H209" s="34">
        <f t="shared" si="96"/>
        <v>0</v>
      </c>
      <c r="I209" s="34">
        <f t="shared" si="96"/>
        <v>0</v>
      </c>
      <c r="J209" s="34">
        <f t="shared" si="96"/>
        <v>0</v>
      </c>
      <c r="K209" s="34">
        <f t="shared" si="96"/>
        <v>0</v>
      </c>
      <c r="L209" s="34">
        <f t="shared" si="96"/>
        <v>0</v>
      </c>
      <c r="M209" s="34">
        <f t="shared" si="96"/>
        <v>0</v>
      </c>
      <c r="N209" s="34">
        <f t="shared" si="96"/>
        <v>0</v>
      </c>
      <c r="O209" s="34">
        <f t="shared" si="96"/>
        <v>0</v>
      </c>
      <c r="P209" s="34">
        <f t="shared" si="96"/>
        <v>0</v>
      </c>
      <c r="Q209" s="34">
        <f t="shared" si="96"/>
        <v>0</v>
      </c>
      <c r="R209" s="34">
        <f t="shared" si="96"/>
        <v>0</v>
      </c>
      <c r="S209" s="34">
        <f t="shared" si="96"/>
        <v>0</v>
      </c>
      <c r="T209" s="34">
        <f t="shared" si="96"/>
        <v>0</v>
      </c>
      <c r="U209" s="34">
        <f t="shared" si="96"/>
        <v>0</v>
      </c>
      <c r="V209" s="34">
        <f t="shared" si="96"/>
        <v>0</v>
      </c>
      <c r="W209" s="34">
        <f t="shared" si="96"/>
        <v>0</v>
      </c>
      <c r="X209" s="34">
        <f t="shared" si="96"/>
        <v>0</v>
      </c>
      <c r="Y209" s="34">
        <f t="shared" si="96"/>
        <v>0</v>
      </c>
      <c r="Z209" s="34">
        <f t="shared" si="96"/>
        <v>0</v>
      </c>
      <c r="AA209" s="34">
        <f t="shared" si="96"/>
        <v>0</v>
      </c>
      <c r="AB209" s="34">
        <f t="shared" si="96"/>
        <v>0</v>
      </c>
      <c r="AC209" s="34">
        <f t="shared" si="96"/>
        <v>0</v>
      </c>
      <c r="AD209" s="34">
        <f t="shared" si="96"/>
        <v>0</v>
      </c>
      <c r="AE209" s="34">
        <f t="shared" si="96"/>
        <v>0</v>
      </c>
      <c r="AF209" s="34">
        <f t="shared" si="96"/>
        <v>0</v>
      </c>
      <c r="AG209" s="34">
        <f t="shared" si="96"/>
        <v>0</v>
      </c>
      <c r="AH209" s="34">
        <f t="shared" si="96"/>
        <v>0</v>
      </c>
      <c r="AI209" s="34">
        <f t="shared" si="96"/>
        <v>0</v>
      </c>
      <c r="AJ209" s="34">
        <f t="shared" si="96"/>
        <v>0</v>
      </c>
      <c r="AK209" s="34">
        <f t="shared" si="96"/>
        <v>0</v>
      </c>
      <c r="AL209" s="34">
        <f t="shared" si="96"/>
        <v>0</v>
      </c>
      <c r="AM209" s="34">
        <f t="shared" si="96"/>
        <v>0</v>
      </c>
      <c r="AN209" s="34">
        <f t="shared" si="96"/>
        <v>0</v>
      </c>
      <c r="AO209" s="34">
        <f t="shared" si="96"/>
        <v>0</v>
      </c>
      <c r="AP209" s="34">
        <f t="shared" si="96"/>
        <v>0</v>
      </c>
      <c r="AQ209" s="34">
        <f t="shared" si="96"/>
        <v>0</v>
      </c>
      <c r="AR209" s="34">
        <f t="shared" si="96"/>
        <v>0</v>
      </c>
      <c r="AS209" s="34">
        <f t="shared" si="96"/>
        <v>0</v>
      </c>
      <c r="AT209" s="34">
        <f t="shared" si="96"/>
        <v>0</v>
      </c>
      <c r="AU209" s="34">
        <f t="shared" si="96"/>
        <v>0</v>
      </c>
      <c r="AV209" s="34">
        <f t="shared" si="96"/>
        <v>0</v>
      </c>
      <c r="AX209" s="35" t="str">
        <f t="shared" si="63"/>
        <v>OK</v>
      </c>
      <c r="AY209" s="53">
        <v>276</v>
      </c>
      <c r="AZ209" s="36">
        <f t="shared" si="64"/>
        <v>0</v>
      </c>
      <c r="BA209" s="7">
        <f>IF(AY209&lt;&gt;0,VLOOKUP(AY209,'2021 ROO Import'!$A$1:$D$966,4,FALSE),0)</f>
        <v>0</v>
      </c>
    </row>
    <row r="210" spans="1:53" ht="9.75" customHeight="1" x14ac:dyDescent="0.15">
      <c r="A210" s="25">
        <f t="shared" si="92"/>
        <v>210</v>
      </c>
      <c r="B210" s="3" t="s">
        <v>46</v>
      </c>
      <c r="C210" s="3" t="s">
        <v>317</v>
      </c>
      <c r="E210" s="44" t="s">
        <v>63</v>
      </c>
      <c r="F210" s="3">
        <f>SUM(F204:F209)</f>
        <v>0</v>
      </c>
      <c r="G210" s="34">
        <f t="shared" si="97"/>
        <v>0</v>
      </c>
      <c r="H210" s="34">
        <f t="shared" si="96"/>
        <v>0</v>
      </c>
      <c r="I210" s="34">
        <f t="shared" si="96"/>
        <v>0</v>
      </c>
      <c r="J210" s="34">
        <f t="shared" si="96"/>
        <v>0</v>
      </c>
      <c r="K210" s="34">
        <f t="shared" si="96"/>
        <v>0</v>
      </c>
      <c r="L210" s="34">
        <f t="shared" si="96"/>
        <v>0</v>
      </c>
      <c r="M210" s="34">
        <f t="shared" si="96"/>
        <v>0</v>
      </c>
      <c r="N210" s="34">
        <f t="shared" si="96"/>
        <v>0</v>
      </c>
      <c r="O210" s="34">
        <f t="shared" si="96"/>
        <v>0</v>
      </c>
      <c r="P210" s="34">
        <f t="shared" si="96"/>
        <v>0</v>
      </c>
      <c r="Q210" s="34">
        <f t="shared" si="96"/>
        <v>0</v>
      </c>
      <c r="R210" s="34">
        <f t="shared" si="96"/>
        <v>0</v>
      </c>
      <c r="S210" s="34">
        <f t="shared" si="96"/>
        <v>0</v>
      </c>
      <c r="T210" s="34">
        <f t="shared" si="96"/>
        <v>0</v>
      </c>
      <c r="U210" s="34">
        <f t="shared" si="96"/>
        <v>0</v>
      </c>
      <c r="V210" s="34">
        <f t="shared" si="96"/>
        <v>0</v>
      </c>
      <c r="W210" s="34">
        <f t="shared" si="96"/>
        <v>0</v>
      </c>
      <c r="X210" s="34">
        <f t="shared" si="96"/>
        <v>0</v>
      </c>
      <c r="Y210" s="34">
        <f t="shared" si="96"/>
        <v>0</v>
      </c>
      <c r="Z210" s="34">
        <f t="shared" si="96"/>
        <v>0</v>
      </c>
      <c r="AA210" s="34">
        <f t="shared" si="96"/>
        <v>0</v>
      </c>
      <c r="AB210" s="34">
        <f t="shared" si="96"/>
        <v>0</v>
      </c>
      <c r="AC210" s="34">
        <f t="shared" si="96"/>
        <v>0</v>
      </c>
      <c r="AD210" s="34">
        <f t="shared" si="96"/>
        <v>0</v>
      </c>
      <c r="AE210" s="34">
        <f t="shared" si="96"/>
        <v>0</v>
      </c>
      <c r="AF210" s="34">
        <f t="shared" ref="H210:AV211" si="98">INDEX(Func_Alloc,MATCH($E210,FA_Desc,0),MATCH(AF$6,$G$6:$AV$6,0))*$F210</f>
        <v>0</v>
      </c>
      <c r="AG210" s="34">
        <f t="shared" si="98"/>
        <v>0</v>
      </c>
      <c r="AH210" s="34">
        <f t="shared" si="98"/>
        <v>0</v>
      </c>
      <c r="AI210" s="34">
        <f t="shared" si="98"/>
        <v>0</v>
      </c>
      <c r="AJ210" s="34">
        <f t="shared" si="98"/>
        <v>0</v>
      </c>
      <c r="AK210" s="34">
        <f t="shared" si="98"/>
        <v>0</v>
      </c>
      <c r="AL210" s="34">
        <f t="shared" si="98"/>
        <v>0</v>
      </c>
      <c r="AM210" s="34">
        <f t="shared" si="98"/>
        <v>0</v>
      </c>
      <c r="AN210" s="34">
        <f t="shared" si="98"/>
        <v>0</v>
      </c>
      <c r="AO210" s="34">
        <f t="shared" si="98"/>
        <v>0</v>
      </c>
      <c r="AP210" s="34">
        <f t="shared" si="98"/>
        <v>0</v>
      </c>
      <c r="AQ210" s="34">
        <f t="shared" si="98"/>
        <v>0</v>
      </c>
      <c r="AR210" s="34">
        <f t="shared" si="98"/>
        <v>0</v>
      </c>
      <c r="AS210" s="34">
        <f t="shared" si="98"/>
        <v>0</v>
      </c>
      <c r="AT210" s="34">
        <f t="shared" si="98"/>
        <v>0</v>
      </c>
      <c r="AU210" s="34">
        <f t="shared" si="98"/>
        <v>0</v>
      </c>
      <c r="AV210" s="34">
        <f t="shared" si="98"/>
        <v>0</v>
      </c>
      <c r="AX210" s="35" t="str">
        <f t="shared" ref="AX210:AX276" si="99">IF(E210&lt;&gt;0,IF(ROUND(SUM(G210:AV210),5)=ROUND(F210,5),"OK","ERROR!"),"")</f>
        <v>OK</v>
      </c>
      <c r="AY210" s="53">
        <v>277</v>
      </c>
      <c r="AZ210" s="36">
        <f t="shared" ref="AZ210:AZ276" si="100">BA210</f>
        <v>0</v>
      </c>
      <c r="BA210" s="7">
        <f>IF(AY210&lt;&gt;0,VLOOKUP(AY210,'2021 ROO Import'!$A$1:$D$966,4,FALSE),0)</f>
        <v>0</v>
      </c>
    </row>
    <row r="211" spans="1:53" ht="9.75" customHeight="1" x14ac:dyDescent="0.15">
      <c r="A211" s="25">
        <f t="shared" si="92"/>
        <v>211</v>
      </c>
      <c r="B211" s="3" t="s">
        <v>46</v>
      </c>
      <c r="C211" s="3" t="s">
        <v>318</v>
      </c>
      <c r="E211" s="44" t="s">
        <v>1003</v>
      </c>
      <c r="F211" s="3">
        <f>($AZ211)</f>
        <v>0</v>
      </c>
      <c r="G211" s="34">
        <f t="shared" si="97"/>
        <v>0</v>
      </c>
      <c r="H211" s="34">
        <f t="shared" si="98"/>
        <v>0</v>
      </c>
      <c r="I211" s="34">
        <f t="shared" si="98"/>
        <v>0</v>
      </c>
      <c r="J211" s="34">
        <f t="shared" si="98"/>
        <v>0</v>
      </c>
      <c r="K211" s="34">
        <f t="shared" si="98"/>
        <v>0</v>
      </c>
      <c r="L211" s="34">
        <f t="shared" si="98"/>
        <v>0</v>
      </c>
      <c r="M211" s="34">
        <f t="shared" si="98"/>
        <v>0</v>
      </c>
      <c r="N211" s="34">
        <f t="shared" si="98"/>
        <v>0</v>
      </c>
      <c r="O211" s="34">
        <f t="shared" si="98"/>
        <v>0</v>
      </c>
      <c r="P211" s="34">
        <f t="shared" si="98"/>
        <v>0</v>
      </c>
      <c r="Q211" s="34">
        <f t="shared" si="98"/>
        <v>0</v>
      </c>
      <c r="R211" s="34">
        <f t="shared" si="98"/>
        <v>0</v>
      </c>
      <c r="S211" s="34">
        <f t="shared" si="98"/>
        <v>0</v>
      </c>
      <c r="T211" s="34">
        <f t="shared" si="98"/>
        <v>0</v>
      </c>
      <c r="U211" s="34">
        <f t="shared" si="98"/>
        <v>0</v>
      </c>
      <c r="V211" s="34">
        <f t="shared" si="98"/>
        <v>0</v>
      </c>
      <c r="W211" s="34">
        <f t="shared" si="98"/>
        <v>0</v>
      </c>
      <c r="X211" s="34">
        <f t="shared" si="98"/>
        <v>0</v>
      </c>
      <c r="Y211" s="34">
        <f t="shared" si="98"/>
        <v>0</v>
      </c>
      <c r="Z211" s="34">
        <f t="shared" si="98"/>
        <v>0</v>
      </c>
      <c r="AA211" s="34">
        <f t="shared" si="98"/>
        <v>0</v>
      </c>
      <c r="AB211" s="34">
        <f t="shared" si="98"/>
        <v>0</v>
      </c>
      <c r="AC211" s="34">
        <f t="shared" si="98"/>
        <v>0</v>
      </c>
      <c r="AD211" s="34">
        <f t="shared" si="98"/>
        <v>0</v>
      </c>
      <c r="AE211" s="34">
        <f t="shared" si="98"/>
        <v>0</v>
      </c>
      <c r="AF211" s="34">
        <f t="shared" si="98"/>
        <v>0</v>
      </c>
      <c r="AG211" s="34">
        <f t="shared" si="98"/>
        <v>0</v>
      </c>
      <c r="AH211" s="34">
        <f t="shared" si="98"/>
        <v>0</v>
      </c>
      <c r="AI211" s="34">
        <f t="shared" si="98"/>
        <v>0</v>
      </c>
      <c r="AJ211" s="34">
        <f t="shared" si="98"/>
        <v>0</v>
      </c>
      <c r="AK211" s="34">
        <f t="shared" si="98"/>
        <v>0</v>
      </c>
      <c r="AL211" s="34">
        <f t="shared" si="98"/>
        <v>0</v>
      </c>
      <c r="AM211" s="34">
        <f t="shared" si="98"/>
        <v>0</v>
      </c>
      <c r="AN211" s="34">
        <f t="shared" si="98"/>
        <v>0</v>
      </c>
      <c r="AO211" s="34">
        <f t="shared" si="98"/>
        <v>0</v>
      </c>
      <c r="AP211" s="34">
        <f t="shared" si="98"/>
        <v>0</v>
      </c>
      <c r="AQ211" s="34">
        <f t="shared" si="98"/>
        <v>0</v>
      </c>
      <c r="AR211" s="34">
        <f t="shared" si="98"/>
        <v>0</v>
      </c>
      <c r="AS211" s="34">
        <f t="shared" si="98"/>
        <v>0</v>
      </c>
      <c r="AT211" s="34">
        <f t="shared" si="98"/>
        <v>0</v>
      </c>
      <c r="AU211" s="34">
        <f t="shared" si="98"/>
        <v>0</v>
      </c>
      <c r="AV211" s="34">
        <f t="shared" si="98"/>
        <v>0</v>
      </c>
      <c r="AX211" s="35" t="str">
        <f t="shared" si="99"/>
        <v>OK</v>
      </c>
      <c r="AY211" s="53">
        <v>278</v>
      </c>
      <c r="AZ211" s="36">
        <f t="shared" si="100"/>
        <v>0</v>
      </c>
      <c r="BA211" s="7">
        <f>IF(AY211&lt;&gt;0,VLOOKUP(AY211,'2021 ROO Import'!$A$1:$D$966,4,FALSE),0)</f>
        <v>0</v>
      </c>
    </row>
    <row r="212" spans="1:53" ht="9.75" customHeight="1" x14ac:dyDescent="0.15">
      <c r="A212" s="25">
        <f t="shared" si="92"/>
        <v>212</v>
      </c>
      <c r="B212" s="3" t="s">
        <v>46</v>
      </c>
      <c r="C212" s="3" t="s">
        <v>46</v>
      </c>
      <c r="AX212" s="35" t="str">
        <f t="shared" si="99"/>
        <v/>
      </c>
      <c r="AZ212" s="36">
        <f t="shared" si="100"/>
        <v>0</v>
      </c>
      <c r="BA212" s="7">
        <f>IF(AY212&lt;&gt;0,VLOOKUP(AY212,'2021 ROO Import'!$A$1:$D$966,4,FALSE),0)</f>
        <v>0</v>
      </c>
    </row>
    <row r="213" spans="1:53" ht="9.75" customHeight="1" x14ac:dyDescent="0.15">
      <c r="A213" s="25">
        <f t="shared" si="92"/>
        <v>213</v>
      </c>
      <c r="C213" s="3" t="s">
        <v>319</v>
      </c>
      <c r="F213" s="3">
        <f>IF(ROUND(SUM(F196+F202+F210+F211),0)=ROUND(SUM(G213:S213,T213:AH213,AI213:AW213),0),SUM(F196+F202+F210+F211),"      WRONG")</f>
        <v>95540532.207695529</v>
      </c>
      <c r="G213" s="3">
        <f>SUM(G196:G211)</f>
        <v>8522888.4044981971</v>
      </c>
      <c r="H213" s="3">
        <f t="shared" ref="H213:W213" si="101">SUM(H196:H211)</f>
        <v>150548.86481854485</v>
      </c>
      <c r="I213" s="3">
        <f t="shared" si="101"/>
        <v>0</v>
      </c>
      <c r="J213" s="3">
        <f t="shared" si="101"/>
        <v>38132198.211023487</v>
      </c>
      <c r="K213" s="3">
        <f t="shared" si="101"/>
        <v>0</v>
      </c>
      <c r="L213" s="3">
        <f t="shared" si="101"/>
        <v>0</v>
      </c>
      <c r="M213" s="3">
        <f t="shared" si="101"/>
        <v>0</v>
      </c>
      <c r="N213" s="3">
        <f t="shared" si="101"/>
        <v>13543309.774290046</v>
      </c>
      <c r="O213" s="3">
        <f t="shared" si="101"/>
        <v>0</v>
      </c>
      <c r="P213" s="3">
        <f t="shared" si="101"/>
        <v>841.87793717566763</v>
      </c>
      <c r="Q213" s="3">
        <f t="shared" si="101"/>
        <v>6459633.7764186151</v>
      </c>
      <c r="R213" s="3">
        <f t="shared" si="101"/>
        <v>331407.20857935457</v>
      </c>
      <c r="S213" s="3">
        <f t="shared" si="101"/>
        <v>0</v>
      </c>
      <c r="T213" s="3">
        <f t="shared" si="101"/>
        <v>8311610.9129341356</v>
      </c>
      <c r="U213" s="3">
        <f t="shared" si="101"/>
        <v>4001886.7358571752</v>
      </c>
      <c r="V213" s="3">
        <f t="shared" si="101"/>
        <v>522357.01854272437</v>
      </c>
      <c r="W213" s="3">
        <f t="shared" si="101"/>
        <v>1883011.7639891179</v>
      </c>
      <c r="X213" s="3">
        <f t="shared" ref="X213:AM213" si="102">SUM(X196:X211)</f>
        <v>906635.29377253843</v>
      </c>
      <c r="Y213" s="3">
        <f t="shared" si="102"/>
        <v>537653.73049817188</v>
      </c>
      <c r="Z213" s="3">
        <f t="shared" si="102"/>
        <v>5494904.8327245088</v>
      </c>
      <c r="AA213" s="3">
        <f t="shared" si="102"/>
        <v>2645694.9194599488</v>
      </c>
      <c r="AB213" s="3">
        <f t="shared" si="102"/>
        <v>615219.25305402197</v>
      </c>
      <c r="AC213" s="3">
        <f t="shared" si="102"/>
        <v>296216.67739638098</v>
      </c>
      <c r="AD213" s="3">
        <f t="shared" si="102"/>
        <v>1126231.9871168865</v>
      </c>
      <c r="AE213" s="3">
        <f t="shared" si="102"/>
        <v>1892250.9278172634</v>
      </c>
      <c r="AF213" s="3">
        <f t="shared" si="102"/>
        <v>89086.10752861308</v>
      </c>
      <c r="AG213" s="3">
        <f t="shared" si="102"/>
        <v>76943.929438620427</v>
      </c>
      <c r="AH213" s="3">
        <f t="shared" si="102"/>
        <v>0</v>
      </c>
      <c r="AI213" s="3">
        <f t="shared" si="102"/>
        <v>0</v>
      </c>
      <c r="AJ213" s="3">
        <f t="shared" si="102"/>
        <v>0</v>
      </c>
      <c r="AK213" s="3">
        <f t="shared" si="102"/>
        <v>0</v>
      </c>
      <c r="AL213" s="3">
        <f t="shared" si="102"/>
        <v>0</v>
      </c>
      <c r="AM213" s="3">
        <f t="shared" si="102"/>
        <v>0</v>
      </c>
      <c r="AN213" s="3">
        <f t="shared" ref="AN213:AV213" si="103">SUM(AN196:AN211)</f>
        <v>0</v>
      </c>
      <c r="AO213" s="3">
        <f t="shared" si="103"/>
        <v>0</v>
      </c>
      <c r="AP213" s="3">
        <f t="shared" si="103"/>
        <v>0</v>
      </c>
      <c r="AQ213" s="3">
        <f t="shared" si="103"/>
        <v>0</v>
      </c>
      <c r="AR213" s="3">
        <f t="shared" si="103"/>
        <v>0</v>
      </c>
      <c r="AS213" s="3">
        <f t="shared" si="103"/>
        <v>0</v>
      </c>
      <c r="AT213" s="3">
        <f t="shared" si="103"/>
        <v>0</v>
      </c>
      <c r="AU213" s="3">
        <f t="shared" si="103"/>
        <v>0</v>
      </c>
      <c r="AV213" s="3">
        <f t="shared" si="103"/>
        <v>0</v>
      </c>
      <c r="AX213" s="35" t="str">
        <f t="shared" si="99"/>
        <v/>
      </c>
      <c r="AZ213" s="36">
        <f t="shared" si="100"/>
        <v>0</v>
      </c>
      <c r="BA213" s="7">
        <f>IF(AY213&lt;&gt;0,VLOOKUP(AY213,'2021 ROO Import'!$A$1:$D$966,4,FALSE),0)</f>
        <v>0</v>
      </c>
    </row>
    <row r="214" spans="1:53" ht="9.75" customHeight="1" x14ac:dyDescent="0.15">
      <c r="A214" s="25">
        <f t="shared" si="92"/>
        <v>214</v>
      </c>
      <c r="AX214" s="35" t="str">
        <f t="shared" si="99"/>
        <v/>
      </c>
      <c r="AZ214" s="36">
        <f t="shared" si="100"/>
        <v>0</v>
      </c>
      <c r="BA214" s="7">
        <f>IF(AY214&lt;&gt;0,VLOOKUP(AY214,'2021 ROO Import'!$A$1:$D$966,4,FALSE),0)</f>
        <v>0</v>
      </c>
    </row>
    <row r="215" spans="1:53" ht="9.75" customHeight="1" x14ac:dyDescent="0.15">
      <c r="A215" s="25">
        <f t="shared" si="92"/>
        <v>215</v>
      </c>
      <c r="B215" s="3" t="s">
        <v>320</v>
      </c>
      <c r="F215" s="3">
        <f>IF(ROUND(SUM(F193+F213),0)=ROUND(SUM(G215:S215,T215:AH215,AI215:AW215),0),SUM(F193+F213),"      WRONG")</f>
        <v>3353334597.181819</v>
      </c>
      <c r="G215" s="3">
        <f t="shared" ref="G215:AV215" si="104">G193+G213</f>
        <v>509369834.69141412</v>
      </c>
      <c r="H215" s="3">
        <f t="shared" si="104"/>
        <v>100611867.86791615</v>
      </c>
      <c r="I215" s="3">
        <f t="shared" si="104"/>
        <v>0</v>
      </c>
      <c r="J215" s="3">
        <f t="shared" si="104"/>
        <v>633587811.05044162</v>
      </c>
      <c r="K215" s="3">
        <f t="shared" si="104"/>
        <v>0</v>
      </c>
      <c r="L215" s="3">
        <f t="shared" si="104"/>
        <v>0</v>
      </c>
      <c r="M215" s="3">
        <f t="shared" si="104"/>
        <v>0</v>
      </c>
      <c r="N215" s="3">
        <f t="shared" si="104"/>
        <v>843628441.82471502</v>
      </c>
      <c r="O215" s="3">
        <f t="shared" si="104"/>
        <v>0</v>
      </c>
      <c r="P215" s="3">
        <f t="shared" si="104"/>
        <v>56370.568180729024</v>
      </c>
      <c r="Q215" s="3">
        <f t="shared" si="104"/>
        <v>284091691.6983633</v>
      </c>
      <c r="R215" s="3">
        <f t="shared" si="104"/>
        <v>18679823.395007532</v>
      </c>
      <c r="S215" s="3">
        <f t="shared" si="104"/>
        <v>-41410397</v>
      </c>
      <c r="T215" s="3">
        <f t="shared" si="104"/>
        <v>275683816.02338135</v>
      </c>
      <c r="U215" s="3">
        <f t="shared" si="104"/>
        <v>132736754.67288226</v>
      </c>
      <c r="V215" s="3">
        <f t="shared" si="104"/>
        <v>19213596.891620096</v>
      </c>
      <c r="W215" s="3">
        <f t="shared" si="104"/>
        <v>74389296.454877019</v>
      </c>
      <c r="X215" s="3">
        <f t="shared" si="104"/>
        <v>35817072.879807636</v>
      </c>
      <c r="Y215" s="3">
        <f t="shared" si="104"/>
        <v>21267706.574222069</v>
      </c>
      <c r="Z215" s="3">
        <f t="shared" si="104"/>
        <v>217060372.44990179</v>
      </c>
      <c r="AA215" s="3">
        <f t="shared" si="104"/>
        <v>104510562.81464896</v>
      </c>
      <c r="AB215" s="3">
        <f t="shared" si="104"/>
        <v>20270927.326445729</v>
      </c>
      <c r="AC215" s="3">
        <f t="shared" si="104"/>
        <v>9760091.5031328388</v>
      </c>
      <c r="AD215" s="3">
        <f t="shared" si="104"/>
        <v>19400452.14899084</v>
      </c>
      <c r="AE215" s="3">
        <f t="shared" si="104"/>
        <v>69553608.075338483</v>
      </c>
      <c r="AF215" s="3">
        <f t="shared" si="104"/>
        <v>2399676.0580887794</v>
      </c>
      <c r="AG215" s="3">
        <f t="shared" si="104"/>
        <v>2655219.2124425815</v>
      </c>
      <c r="AH215" s="3">
        <f t="shared" si="104"/>
        <v>0</v>
      </c>
      <c r="AI215" s="3">
        <f t="shared" si="104"/>
        <v>0</v>
      </c>
      <c r="AJ215" s="3">
        <f t="shared" si="104"/>
        <v>0</v>
      </c>
      <c r="AK215" s="3">
        <f t="shared" si="104"/>
        <v>0</v>
      </c>
      <c r="AL215" s="3">
        <f t="shared" si="104"/>
        <v>0</v>
      </c>
      <c r="AM215" s="3">
        <f t="shared" si="104"/>
        <v>0</v>
      </c>
      <c r="AN215" s="3">
        <f t="shared" si="104"/>
        <v>0</v>
      </c>
      <c r="AO215" s="3">
        <f t="shared" si="104"/>
        <v>0</v>
      </c>
      <c r="AP215" s="3">
        <f t="shared" si="104"/>
        <v>0</v>
      </c>
      <c r="AQ215" s="3">
        <f t="shared" si="104"/>
        <v>0</v>
      </c>
      <c r="AR215" s="3">
        <f t="shared" si="104"/>
        <v>0</v>
      </c>
      <c r="AS215" s="3">
        <f t="shared" si="104"/>
        <v>0</v>
      </c>
      <c r="AT215" s="3">
        <f t="shared" si="104"/>
        <v>0</v>
      </c>
      <c r="AU215" s="3">
        <f t="shared" si="104"/>
        <v>0</v>
      </c>
      <c r="AV215" s="3">
        <f t="shared" si="104"/>
        <v>0</v>
      </c>
      <c r="AX215" s="35" t="str">
        <f t="shared" si="99"/>
        <v/>
      </c>
      <c r="AZ215" s="36">
        <f t="shared" si="100"/>
        <v>0</v>
      </c>
      <c r="BA215" s="7">
        <f>IF(AY215&lt;&gt;0,VLOOKUP(AY215,'2021 ROO Import'!$A$1:$D$966,4,FALSE),0)</f>
        <v>0</v>
      </c>
    </row>
    <row r="216" spans="1:53" ht="9.75" customHeight="1" x14ac:dyDescent="0.15">
      <c r="A216" s="25">
        <f t="shared" si="92"/>
        <v>216</v>
      </c>
      <c r="B216" s="6" t="str">
        <f>B176</f>
        <v>* * * TABLE 3 - ADDITIONS &amp; DELETIONS TO RATE BASE * * *</v>
      </c>
      <c r="C216" s="6"/>
      <c r="AX216" s="35" t="str">
        <f t="shared" si="99"/>
        <v/>
      </c>
      <c r="AZ216" s="36">
        <f t="shared" si="100"/>
        <v>0</v>
      </c>
      <c r="BA216" s="7">
        <f>IF(AY216&lt;&gt;0,VLOOKUP(AY216,'2021 ROO Import'!$A$1:$D$966,4,FALSE),0)</f>
        <v>0</v>
      </c>
    </row>
    <row r="217" spans="1:53" ht="9.75" customHeight="1" x14ac:dyDescent="0.15">
      <c r="A217" s="25">
        <f t="shared" si="92"/>
        <v>217</v>
      </c>
      <c r="AX217" s="35" t="str">
        <f t="shared" si="99"/>
        <v/>
      </c>
      <c r="AZ217" s="36">
        <f t="shared" si="100"/>
        <v>0</v>
      </c>
      <c r="BA217" s="7">
        <f>IF(AY217&lt;&gt;0,VLOOKUP(AY217,'2021 ROO Import'!$A$1:$D$966,4,FALSE),0)</f>
        <v>0</v>
      </c>
    </row>
    <row r="218" spans="1:53" ht="9.75" customHeight="1" x14ac:dyDescent="0.15">
      <c r="A218" s="25">
        <f t="shared" si="92"/>
        <v>218</v>
      </c>
      <c r="B218" s="3" t="s">
        <v>286</v>
      </c>
      <c r="F218" s="3">
        <f t="shared" ref="F218:AV218" si="105">F215</f>
        <v>3353334597.181819</v>
      </c>
      <c r="G218" s="3">
        <f t="shared" si="105"/>
        <v>509369834.69141412</v>
      </c>
      <c r="H218" s="3">
        <f t="shared" si="105"/>
        <v>100611867.86791615</v>
      </c>
      <c r="I218" s="3">
        <f t="shared" si="105"/>
        <v>0</v>
      </c>
      <c r="J218" s="3">
        <f t="shared" si="105"/>
        <v>633587811.05044162</v>
      </c>
      <c r="K218" s="3">
        <f t="shared" si="105"/>
        <v>0</v>
      </c>
      <c r="L218" s="3">
        <f t="shared" si="105"/>
        <v>0</v>
      </c>
      <c r="M218" s="3">
        <f t="shared" si="105"/>
        <v>0</v>
      </c>
      <c r="N218" s="3">
        <f t="shared" si="105"/>
        <v>843628441.82471502</v>
      </c>
      <c r="O218" s="3">
        <f t="shared" si="105"/>
        <v>0</v>
      </c>
      <c r="P218" s="3">
        <f t="shared" si="105"/>
        <v>56370.568180729024</v>
      </c>
      <c r="Q218" s="3">
        <f t="shared" si="105"/>
        <v>284091691.6983633</v>
      </c>
      <c r="R218" s="3">
        <f t="shared" si="105"/>
        <v>18679823.395007532</v>
      </c>
      <c r="S218" s="3">
        <f t="shared" si="105"/>
        <v>-41410397</v>
      </c>
      <c r="T218" s="3">
        <f t="shared" si="105"/>
        <v>275683816.02338135</v>
      </c>
      <c r="U218" s="3">
        <f t="shared" si="105"/>
        <v>132736754.67288226</v>
      </c>
      <c r="V218" s="3">
        <f t="shared" si="105"/>
        <v>19213596.891620096</v>
      </c>
      <c r="W218" s="3">
        <f t="shared" si="105"/>
        <v>74389296.454877019</v>
      </c>
      <c r="X218" s="3">
        <f t="shared" si="105"/>
        <v>35817072.879807636</v>
      </c>
      <c r="Y218" s="3">
        <f t="shared" si="105"/>
        <v>21267706.574222069</v>
      </c>
      <c r="Z218" s="3">
        <f t="shared" si="105"/>
        <v>217060372.44990179</v>
      </c>
      <c r="AA218" s="3">
        <f t="shared" si="105"/>
        <v>104510562.81464896</v>
      </c>
      <c r="AB218" s="3">
        <f t="shared" si="105"/>
        <v>20270927.326445729</v>
      </c>
      <c r="AC218" s="3">
        <f t="shared" si="105"/>
        <v>9760091.5031328388</v>
      </c>
      <c r="AD218" s="3">
        <f t="shared" si="105"/>
        <v>19400452.14899084</v>
      </c>
      <c r="AE218" s="3">
        <f t="shared" si="105"/>
        <v>69553608.075338483</v>
      </c>
      <c r="AF218" s="3">
        <f t="shared" si="105"/>
        <v>2399676.0580887794</v>
      </c>
      <c r="AG218" s="3">
        <f t="shared" si="105"/>
        <v>2655219.2124425815</v>
      </c>
      <c r="AH218" s="3">
        <f t="shared" si="105"/>
        <v>0</v>
      </c>
      <c r="AI218" s="3">
        <f t="shared" si="105"/>
        <v>0</v>
      </c>
      <c r="AJ218" s="3">
        <f t="shared" si="105"/>
        <v>0</v>
      </c>
      <c r="AK218" s="3">
        <f t="shared" si="105"/>
        <v>0</v>
      </c>
      <c r="AL218" s="3">
        <f t="shared" si="105"/>
        <v>0</v>
      </c>
      <c r="AM218" s="3">
        <f t="shared" si="105"/>
        <v>0</v>
      </c>
      <c r="AN218" s="3">
        <f t="shared" si="105"/>
        <v>0</v>
      </c>
      <c r="AO218" s="3">
        <f t="shared" si="105"/>
        <v>0</v>
      </c>
      <c r="AP218" s="3">
        <f t="shared" si="105"/>
        <v>0</v>
      </c>
      <c r="AQ218" s="3">
        <f t="shared" si="105"/>
        <v>0</v>
      </c>
      <c r="AR218" s="3">
        <f t="shared" si="105"/>
        <v>0</v>
      </c>
      <c r="AS218" s="3">
        <f t="shared" si="105"/>
        <v>0</v>
      </c>
      <c r="AT218" s="3">
        <f t="shared" si="105"/>
        <v>0</v>
      </c>
      <c r="AU218" s="3">
        <f t="shared" si="105"/>
        <v>0</v>
      </c>
      <c r="AV218" s="3">
        <f t="shared" si="105"/>
        <v>0</v>
      </c>
      <c r="AX218" s="35" t="str">
        <f t="shared" si="99"/>
        <v/>
      </c>
      <c r="AZ218" s="36">
        <f t="shared" si="100"/>
        <v>0</v>
      </c>
      <c r="BA218" s="7">
        <f>IF(AY218&lt;&gt;0,VLOOKUP(AY218,'2021 ROO Import'!$A$1:$D$966,4,FALSE),0)</f>
        <v>0</v>
      </c>
    </row>
    <row r="219" spans="1:53" ht="9.75" customHeight="1" x14ac:dyDescent="0.15">
      <c r="A219" s="25">
        <f t="shared" si="92"/>
        <v>219</v>
      </c>
      <c r="B219" s="3" t="s">
        <v>299</v>
      </c>
      <c r="C219" s="3" t="s">
        <v>46</v>
      </c>
      <c r="AX219" s="35" t="str">
        <f t="shared" si="99"/>
        <v/>
      </c>
      <c r="AZ219" s="36">
        <f t="shared" si="100"/>
        <v>0</v>
      </c>
      <c r="BA219" s="7">
        <f>IF(AY219&lt;&gt;0,VLOOKUP(AY219,'2021 ROO Import'!$A$1:$D$966,4,FALSE),0)</f>
        <v>0</v>
      </c>
    </row>
    <row r="220" spans="1:53" ht="9.75" customHeight="1" x14ac:dyDescent="0.15">
      <c r="A220" s="25">
        <f t="shared" si="92"/>
        <v>220</v>
      </c>
      <c r="B220" s="3" t="s">
        <v>321</v>
      </c>
      <c r="AX220" s="35" t="str">
        <f t="shared" si="99"/>
        <v/>
      </c>
      <c r="AZ220" s="36">
        <f t="shared" si="100"/>
        <v>0</v>
      </c>
      <c r="BA220" s="7">
        <f>IF(AY220&lt;&gt;0,VLOOKUP(AY220,'2021 ROO Import'!$A$1:$D$966,4,FALSE),0)</f>
        <v>0</v>
      </c>
    </row>
    <row r="221" spans="1:53" ht="9.75" customHeight="1" x14ac:dyDescent="0.15">
      <c r="A221" s="25">
        <f t="shared" si="92"/>
        <v>221</v>
      </c>
      <c r="B221" s="3" t="s">
        <v>46</v>
      </c>
      <c r="C221" s="3" t="s">
        <v>183</v>
      </c>
      <c r="E221" s="44" t="s">
        <v>636</v>
      </c>
      <c r="F221" s="3">
        <f t="shared" ref="F221:F228" si="106">($AZ221)</f>
        <v>0</v>
      </c>
      <c r="G221" s="34">
        <f t="shared" ref="G221:AV227" si="107">INDEX(Func_Alloc,MATCH($E221,FA_Desc,0),MATCH(G$6,$G$6:$AV$6,0))*$F221</f>
        <v>0</v>
      </c>
      <c r="H221" s="34">
        <f t="shared" si="107"/>
        <v>0</v>
      </c>
      <c r="I221" s="34">
        <f t="shared" si="107"/>
        <v>0</v>
      </c>
      <c r="J221" s="34">
        <f t="shared" si="107"/>
        <v>0</v>
      </c>
      <c r="K221" s="34">
        <f t="shared" si="107"/>
        <v>0</v>
      </c>
      <c r="L221" s="34">
        <f t="shared" si="107"/>
        <v>0</v>
      </c>
      <c r="M221" s="34">
        <f t="shared" si="107"/>
        <v>0</v>
      </c>
      <c r="N221" s="34">
        <f t="shared" si="107"/>
        <v>0</v>
      </c>
      <c r="O221" s="34">
        <f t="shared" si="107"/>
        <v>0</v>
      </c>
      <c r="P221" s="34">
        <f t="shared" si="107"/>
        <v>0</v>
      </c>
      <c r="Q221" s="34">
        <f t="shared" si="107"/>
        <v>0</v>
      </c>
      <c r="R221" s="34">
        <f t="shared" si="107"/>
        <v>0</v>
      </c>
      <c r="S221" s="34">
        <f t="shared" si="107"/>
        <v>0</v>
      </c>
      <c r="T221" s="34">
        <f t="shared" si="107"/>
        <v>0</v>
      </c>
      <c r="U221" s="34">
        <f t="shared" si="107"/>
        <v>0</v>
      </c>
      <c r="V221" s="34">
        <f t="shared" si="107"/>
        <v>0</v>
      </c>
      <c r="W221" s="34">
        <f t="shared" si="107"/>
        <v>0</v>
      </c>
      <c r="X221" s="34">
        <f t="shared" si="107"/>
        <v>0</v>
      </c>
      <c r="Y221" s="34">
        <f t="shared" si="107"/>
        <v>0</v>
      </c>
      <c r="Z221" s="34">
        <f t="shared" si="107"/>
        <v>0</v>
      </c>
      <c r="AA221" s="34">
        <f t="shared" si="107"/>
        <v>0</v>
      </c>
      <c r="AB221" s="34">
        <f t="shared" si="107"/>
        <v>0</v>
      </c>
      <c r="AC221" s="34">
        <f t="shared" si="107"/>
        <v>0</v>
      </c>
      <c r="AD221" s="34">
        <f t="shared" si="107"/>
        <v>0</v>
      </c>
      <c r="AE221" s="34">
        <f t="shared" si="107"/>
        <v>0</v>
      </c>
      <c r="AF221" s="34">
        <f t="shared" si="107"/>
        <v>0</v>
      </c>
      <c r="AG221" s="34">
        <f t="shared" si="107"/>
        <v>0</v>
      </c>
      <c r="AH221" s="34">
        <f t="shared" si="107"/>
        <v>0</v>
      </c>
      <c r="AI221" s="34">
        <f t="shared" si="107"/>
        <v>0</v>
      </c>
      <c r="AJ221" s="34">
        <f t="shared" si="107"/>
        <v>0</v>
      </c>
      <c r="AK221" s="34">
        <f t="shared" si="107"/>
        <v>0</v>
      </c>
      <c r="AL221" s="34">
        <f t="shared" si="107"/>
        <v>0</v>
      </c>
      <c r="AM221" s="34">
        <f t="shared" si="107"/>
        <v>0</v>
      </c>
      <c r="AN221" s="34">
        <f t="shared" si="107"/>
        <v>0</v>
      </c>
      <c r="AO221" s="34">
        <f t="shared" si="107"/>
        <v>0</v>
      </c>
      <c r="AP221" s="34">
        <f t="shared" si="107"/>
        <v>0</v>
      </c>
      <c r="AQ221" s="34">
        <f t="shared" si="107"/>
        <v>0</v>
      </c>
      <c r="AR221" s="34">
        <f t="shared" si="107"/>
        <v>0</v>
      </c>
      <c r="AS221" s="34">
        <f t="shared" si="107"/>
        <v>0</v>
      </c>
      <c r="AT221" s="34">
        <f t="shared" si="107"/>
        <v>0</v>
      </c>
      <c r="AU221" s="34">
        <f t="shared" si="107"/>
        <v>0</v>
      </c>
      <c r="AV221" s="34">
        <f t="shared" si="107"/>
        <v>0</v>
      </c>
      <c r="AX221" s="35" t="str">
        <f t="shared" si="99"/>
        <v>OK</v>
      </c>
      <c r="AY221" s="53">
        <v>288</v>
      </c>
      <c r="AZ221" s="36">
        <f t="shared" si="100"/>
        <v>0</v>
      </c>
      <c r="BA221" s="7">
        <f>IF(AY221&lt;&gt;0,VLOOKUP(AY221,'2021 ROO Import'!$A$1:$D$966,4,FALSE),0)</f>
        <v>0</v>
      </c>
    </row>
    <row r="222" spans="1:53" ht="9.75" customHeight="1" x14ac:dyDescent="0.15">
      <c r="A222" s="25">
        <f t="shared" si="92"/>
        <v>222</v>
      </c>
      <c r="B222" s="3" t="s">
        <v>46</v>
      </c>
      <c r="C222" s="3" t="s">
        <v>322</v>
      </c>
      <c r="E222" s="44" t="s">
        <v>991</v>
      </c>
      <c r="F222" s="3">
        <f t="shared" si="106"/>
        <v>1525564.0615912878</v>
      </c>
      <c r="G222" s="34">
        <f t="shared" si="107"/>
        <v>0</v>
      </c>
      <c r="H222" s="34">
        <f t="shared" si="107"/>
        <v>0</v>
      </c>
      <c r="I222" s="34">
        <f t="shared" si="107"/>
        <v>0</v>
      </c>
      <c r="J222" s="34">
        <f t="shared" si="107"/>
        <v>0</v>
      </c>
      <c r="K222" s="34">
        <f t="shared" si="107"/>
        <v>0</v>
      </c>
      <c r="L222" s="34">
        <f t="shared" si="107"/>
        <v>0</v>
      </c>
      <c r="M222" s="34">
        <f t="shared" si="107"/>
        <v>0</v>
      </c>
      <c r="N222" s="34">
        <f t="shared" si="107"/>
        <v>1525564.0615912878</v>
      </c>
      <c r="O222" s="34">
        <f t="shared" si="107"/>
        <v>0</v>
      </c>
      <c r="P222" s="34">
        <f t="shared" si="107"/>
        <v>0</v>
      </c>
      <c r="Q222" s="34">
        <f t="shared" si="107"/>
        <v>0</v>
      </c>
      <c r="R222" s="34">
        <f t="shared" si="107"/>
        <v>0</v>
      </c>
      <c r="S222" s="34">
        <f t="shared" si="107"/>
        <v>0</v>
      </c>
      <c r="T222" s="34">
        <f t="shared" si="107"/>
        <v>0</v>
      </c>
      <c r="U222" s="34">
        <f t="shared" si="107"/>
        <v>0</v>
      </c>
      <c r="V222" s="34">
        <f t="shared" si="107"/>
        <v>0</v>
      </c>
      <c r="W222" s="34">
        <f t="shared" si="107"/>
        <v>0</v>
      </c>
      <c r="X222" s="34">
        <f t="shared" si="107"/>
        <v>0</v>
      </c>
      <c r="Y222" s="34">
        <f t="shared" si="107"/>
        <v>0</v>
      </c>
      <c r="Z222" s="34">
        <f t="shared" si="107"/>
        <v>0</v>
      </c>
      <c r="AA222" s="34">
        <f t="shared" si="107"/>
        <v>0</v>
      </c>
      <c r="AB222" s="34">
        <f t="shared" si="107"/>
        <v>0</v>
      </c>
      <c r="AC222" s="34">
        <f t="shared" si="107"/>
        <v>0</v>
      </c>
      <c r="AD222" s="34">
        <f t="shared" si="107"/>
        <v>0</v>
      </c>
      <c r="AE222" s="34">
        <f t="shared" si="107"/>
        <v>0</v>
      </c>
      <c r="AF222" s="34">
        <f t="shared" si="107"/>
        <v>0</v>
      </c>
      <c r="AG222" s="34">
        <f t="shared" si="107"/>
        <v>0</v>
      </c>
      <c r="AH222" s="34">
        <f t="shared" si="107"/>
        <v>0</v>
      </c>
      <c r="AI222" s="34">
        <f t="shared" si="107"/>
        <v>0</v>
      </c>
      <c r="AJ222" s="34">
        <f t="shared" si="107"/>
        <v>0</v>
      </c>
      <c r="AK222" s="34">
        <f t="shared" si="107"/>
        <v>0</v>
      </c>
      <c r="AL222" s="34">
        <f t="shared" si="107"/>
        <v>0</v>
      </c>
      <c r="AM222" s="34">
        <f t="shared" si="107"/>
        <v>0</v>
      </c>
      <c r="AN222" s="34">
        <f t="shared" si="107"/>
        <v>0</v>
      </c>
      <c r="AO222" s="34">
        <f t="shared" si="107"/>
        <v>0</v>
      </c>
      <c r="AP222" s="34">
        <f t="shared" si="107"/>
        <v>0</v>
      </c>
      <c r="AQ222" s="34">
        <f t="shared" si="107"/>
        <v>0</v>
      </c>
      <c r="AR222" s="34">
        <f t="shared" si="107"/>
        <v>0</v>
      </c>
      <c r="AS222" s="34">
        <f t="shared" si="107"/>
        <v>0</v>
      </c>
      <c r="AT222" s="34">
        <f t="shared" si="107"/>
        <v>0</v>
      </c>
      <c r="AU222" s="34">
        <f t="shared" si="107"/>
        <v>0</v>
      </c>
      <c r="AV222" s="34">
        <f t="shared" si="107"/>
        <v>0</v>
      </c>
      <c r="AX222" s="35" t="str">
        <f t="shared" si="99"/>
        <v>OK</v>
      </c>
      <c r="AY222" s="53">
        <v>289</v>
      </c>
      <c r="AZ222" s="36">
        <f t="shared" si="100"/>
        <v>1525564.0615912878</v>
      </c>
      <c r="BA222" s="7">
        <f>IF(AY222&lt;&gt;0,VLOOKUP(AY222,'2021 ROO Import'!$A$1:$D$966,4,FALSE),0)</f>
        <v>1525564.0615912878</v>
      </c>
    </row>
    <row r="223" spans="1:53" ht="9.75" customHeight="1" x14ac:dyDescent="0.15">
      <c r="A223" s="25">
        <f t="shared" si="92"/>
        <v>223</v>
      </c>
      <c r="B223" s="3" t="s">
        <v>46</v>
      </c>
      <c r="C223" s="3" t="s">
        <v>323</v>
      </c>
      <c r="E223" s="44" t="s">
        <v>992</v>
      </c>
      <c r="F223" s="3">
        <f t="shared" si="106"/>
        <v>0</v>
      </c>
      <c r="G223" s="34">
        <f t="shared" si="107"/>
        <v>0</v>
      </c>
      <c r="H223" s="34">
        <f t="shared" si="107"/>
        <v>0</v>
      </c>
      <c r="I223" s="34">
        <f t="shared" si="107"/>
        <v>0</v>
      </c>
      <c r="J223" s="34">
        <f t="shared" si="107"/>
        <v>0</v>
      </c>
      <c r="K223" s="34">
        <f t="shared" si="107"/>
        <v>0</v>
      </c>
      <c r="L223" s="34">
        <f t="shared" si="107"/>
        <v>0</v>
      </c>
      <c r="M223" s="34">
        <f t="shared" si="107"/>
        <v>0</v>
      </c>
      <c r="N223" s="34">
        <f t="shared" si="107"/>
        <v>0</v>
      </c>
      <c r="O223" s="34">
        <f t="shared" si="107"/>
        <v>0</v>
      </c>
      <c r="P223" s="34">
        <f t="shared" si="107"/>
        <v>0</v>
      </c>
      <c r="Q223" s="34">
        <f t="shared" si="107"/>
        <v>0</v>
      </c>
      <c r="R223" s="34">
        <f t="shared" si="107"/>
        <v>0</v>
      </c>
      <c r="S223" s="34">
        <f t="shared" si="107"/>
        <v>0</v>
      </c>
      <c r="T223" s="34">
        <f t="shared" si="107"/>
        <v>0</v>
      </c>
      <c r="U223" s="34">
        <f t="shared" si="107"/>
        <v>0</v>
      </c>
      <c r="V223" s="34">
        <f t="shared" si="107"/>
        <v>0</v>
      </c>
      <c r="W223" s="34">
        <f t="shared" si="107"/>
        <v>0</v>
      </c>
      <c r="X223" s="34">
        <f t="shared" si="107"/>
        <v>0</v>
      </c>
      <c r="Y223" s="34">
        <f t="shared" si="107"/>
        <v>0</v>
      </c>
      <c r="Z223" s="34">
        <f t="shared" si="107"/>
        <v>0</v>
      </c>
      <c r="AA223" s="34">
        <f t="shared" si="107"/>
        <v>0</v>
      </c>
      <c r="AB223" s="34">
        <f t="shared" si="107"/>
        <v>0</v>
      </c>
      <c r="AC223" s="34">
        <f t="shared" si="107"/>
        <v>0</v>
      </c>
      <c r="AD223" s="34">
        <f t="shared" si="107"/>
        <v>0</v>
      </c>
      <c r="AE223" s="34">
        <f t="shared" si="107"/>
        <v>0</v>
      </c>
      <c r="AF223" s="34">
        <f t="shared" si="107"/>
        <v>0</v>
      </c>
      <c r="AG223" s="34">
        <f t="shared" si="107"/>
        <v>0</v>
      </c>
      <c r="AH223" s="34">
        <f t="shared" si="107"/>
        <v>0</v>
      </c>
      <c r="AI223" s="34">
        <f t="shared" si="107"/>
        <v>0</v>
      </c>
      <c r="AJ223" s="34">
        <f t="shared" si="107"/>
        <v>0</v>
      </c>
      <c r="AK223" s="34">
        <f t="shared" si="107"/>
        <v>0</v>
      </c>
      <c r="AL223" s="34">
        <f t="shared" si="107"/>
        <v>0</v>
      </c>
      <c r="AM223" s="34">
        <f t="shared" si="107"/>
        <v>0</v>
      </c>
      <c r="AN223" s="34">
        <f t="shared" si="107"/>
        <v>0</v>
      </c>
      <c r="AO223" s="34">
        <f t="shared" si="107"/>
        <v>0</v>
      </c>
      <c r="AP223" s="34">
        <f t="shared" si="107"/>
        <v>0</v>
      </c>
      <c r="AQ223" s="34">
        <f t="shared" si="107"/>
        <v>0</v>
      </c>
      <c r="AR223" s="34">
        <f t="shared" si="107"/>
        <v>0</v>
      </c>
      <c r="AS223" s="34">
        <f t="shared" si="107"/>
        <v>0</v>
      </c>
      <c r="AT223" s="34">
        <f t="shared" si="107"/>
        <v>0</v>
      </c>
      <c r="AU223" s="34">
        <f t="shared" si="107"/>
        <v>0</v>
      </c>
      <c r="AV223" s="34">
        <f t="shared" si="107"/>
        <v>0</v>
      </c>
      <c r="AX223" s="35" t="str">
        <f t="shared" si="99"/>
        <v>OK</v>
      </c>
      <c r="AY223" s="53">
        <v>290</v>
      </c>
      <c r="AZ223" s="36">
        <f t="shared" si="100"/>
        <v>0</v>
      </c>
      <c r="BA223" s="7">
        <f>IF(AY223&lt;&gt;0,VLOOKUP(AY223,'2021 ROO Import'!$A$1:$D$966,4,FALSE),0)</f>
        <v>0</v>
      </c>
    </row>
    <row r="224" spans="1:53" ht="9.75" customHeight="1" x14ac:dyDescent="0.15">
      <c r="A224" s="25">
        <f t="shared" si="92"/>
        <v>224</v>
      </c>
      <c r="B224" s="3" t="s">
        <v>46</v>
      </c>
      <c r="C224" s="3" t="s">
        <v>324</v>
      </c>
      <c r="E224" s="44" t="s">
        <v>995</v>
      </c>
      <c r="F224" s="3">
        <f t="shared" si="106"/>
        <v>0</v>
      </c>
      <c r="G224" s="34">
        <f t="shared" si="107"/>
        <v>0</v>
      </c>
      <c r="H224" s="34">
        <f t="shared" si="107"/>
        <v>0</v>
      </c>
      <c r="I224" s="34">
        <f t="shared" si="107"/>
        <v>0</v>
      </c>
      <c r="J224" s="34">
        <f t="shared" si="107"/>
        <v>0</v>
      </c>
      <c r="K224" s="34">
        <f t="shared" si="107"/>
        <v>0</v>
      </c>
      <c r="L224" s="34">
        <f t="shared" si="107"/>
        <v>0</v>
      </c>
      <c r="M224" s="34">
        <f t="shared" si="107"/>
        <v>0</v>
      </c>
      <c r="N224" s="34">
        <f t="shared" si="107"/>
        <v>0</v>
      </c>
      <c r="O224" s="34">
        <f t="shared" si="107"/>
        <v>0</v>
      </c>
      <c r="P224" s="34">
        <f t="shared" si="107"/>
        <v>0</v>
      </c>
      <c r="Q224" s="34">
        <f t="shared" si="107"/>
        <v>0</v>
      </c>
      <c r="R224" s="34">
        <f t="shared" si="107"/>
        <v>0</v>
      </c>
      <c r="S224" s="34">
        <f t="shared" si="107"/>
        <v>0</v>
      </c>
      <c r="T224" s="34">
        <f t="shared" si="107"/>
        <v>0</v>
      </c>
      <c r="U224" s="34">
        <f t="shared" si="107"/>
        <v>0</v>
      </c>
      <c r="V224" s="34">
        <f t="shared" si="107"/>
        <v>0</v>
      </c>
      <c r="W224" s="34">
        <f t="shared" si="107"/>
        <v>0</v>
      </c>
      <c r="X224" s="34">
        <f t="shared" si="107"/>
        <v>0</v>
      </c>
      <c r="Y224" s="34">
        <f t="shared" si="107"/>
        <v>0</v>
      </c>
      <c r="Z224" s="34">
        <f t="shared" si="107"/>
        <v>0</v>
      </c>
      <c r="AA224" s="34">
        <f t="shared" si="107"/>
        <v>0</v>
      </c>
      <c r="AB224" s="34">
        <f t="shared" si="107"/>
        <v>0</v>
      </c>
      <c r="AC224" s="34">
        <f t="shared" si="107"/>
        <v>0</v>
      </c>
      <c r="AD224" s="34">
        <f t="shared" si="107"/>
        <v>0</v>
      </c>
      <c r="AE224" s="34">
        <f t="shared" si="107"/>
        <v>0</v>
      </c>
      <c r="AF224" s="34">
        <f t="shared" si="107"/>
        <v>0</v>
      </c>
      <c r="AG224" s="34">
        <f t="shared" si="107"/>
        <v>0</v>
      </c>
      <c r="AH224" s="34">
        <f t="shared" si="107"/>
        <v>0</v>
      </c>
      <c r="AI224" s="34">
        <f t="shared" si="107"/>
        <v>0</v>
      </c>
      <c r="AJ224" s="34">
        <f t="shared" si="107"/>
        <v>0</v>
      </c>
      <c r="AK224" s="34">
        <f t="shared" si="107"/>
        <v>0</v>
      </c>
      <c r="AL224" s="34">
        <f t="shared" si="107"/>
        <v>0</v>
      </c>
      <c r="AM224" s="34">
        <f t="shared" si="107"/>
        <v>0</v>
      </c>
      <c r="AN224" s="34">
        <f t="shared" si="107"/>
        <v>0</v>
      </c>
      <c r="AO224" s="34">
        <f t="shared" si="107"/>
        <v>0</v>
      </c>
      <c r="AP224" s="34">
        <f t="shared" si="107"/>
        <v>0</v>
      </c>
      <c r="AQ224" s="34">
        <f t="shared" si="107"/>
        <v>0</v>
      </c>
      <c r="AR224" s="34">
        <f t="shared" si="107"/>
        <v>0</v>
      </c>
      <c r="AS224" s="34">
        <f t="shared" si="107"/>
        <v>0</v>
      </c>
      <c r="AT224" s="34">
        <f t="shared" si="107"/>
        <v>0</v>
      </c>
      <c r="AU224" s="34">
        <f t="shared" si="107"/>
        <v>0</v>
      </c>
      <c r="AV224" s="34">
        <f t="shared" si="107"/>
        <v>0</v>
      </c>
      <c r="AX224" s="35" t="str">
        <f t="shared" si="99"/>
        <v>OK</v>
      </c>
      <c r="AY224" s="53">
        <v>291</v>
      </c>
      <c r="AZ224" s="36">
        <f t="shared" si="100"/>
        <v>0</v>
      </c>
      <c r="BA224" s="7">
        <f>IF(AY224&lt;&gt;0,VLOOKUP(AY224,'2021 ROO Import'!$A$1:$D$966,4,FALSE),0)</f>
        <v>0</v>
      </c>
    </row>
    <row r="225" spans="1:53" ht="9.75" customHeight="1" x14ac:dyDescent="0.15">
      <c r="A225" s="25">
        <f t="shared" si="92"/>
        <v>225</v>
      </c>
      <c r="B225" s="3" t="s">
        <v>46</v>
      </c>
      <c r="C225" s="3" t="s">
        <v>325</v>
      </c>
      <c r="E225" s="44" t="s">
        <v>647</v>
      </c>
      <c r="F225" s="3">
        <f t="shared" si="106"/>
        <v>1500272.7654098354</v>
      </c>
      <c r="G225" s="34">
        <f t="shared" si="107"/>
        <v>0</v>
      </c>
      <c r="H225" s="34">
        <f t="shared" si="107"/>
        <v>0</v>
      </c>
      <c r="I225" s="34">
        <f t="shared" si="107"/>
        <v>0</v>
      </c>
      <c r="J225" s="34">
        <f t="shared" si="107"/>
        <v>0</v>
      </c>
      <c r="K225" s="34">
        <f t="shared" si="107"/>
        <v>0</v>
      </c>
      <c r="L225" s="34">
        <f t="shared" si="107"/>
        <v>0</v>
      </c>
      <c r="M225" s="34">
        <f t="shared" si="107"/>
        <v>0</v>
      </c>
      <c r="N225" s="34">
        <f t="shared" si="107"/>
        <v>0</v>
      </c>
      <c r="O225" s="34">
        <f t="shared" si="107"/>
        <v>0</v>
      </c>
      <c r="P225" s="34">
        <f t="shared" si="107"/>
        <v>0</v>
      </c>
      <c r="Q225" s="34">
        <f t="shared" si="107"/>
        <v>1500263.2552738816</v>
      </c>
      <c r="R225" s="34">
        <f t="shared" si="107"/>
        <v>9.5101359537999297</v>
      </c>
      <c r="S225" s="34">
        <f t="shared" si="107"/>
        <v>0</v>
      </c>
      <c r="T225" s="34">
        <f t="shared" si="107"/>
        <v>0</v>
      </c>
      <c r="U225" s="34">
        <f t="shared" si="107"/>
        <v>0</v>
      </c>
      <c r="V225" s="34">
        <f t="shared" si="107"/>
        <v>0</v>
      </c>
      <c r="W225" s="34">
        <f t="shared" si="107"/>
        <v>0</v>
      </c>
      <c r="X225" s="34">
        <f t="shared" si="107"/>
        <v>0</v>
      </c>
      <c r="Y225" s="34">
        <f t="shared" si="107"/>
        <v>0</v>
      </c>
      <c r="Z225" s="34">
        <f t="shared" si="107"/>
        <v>0</v>
      </c>
      <c r="AA225" s="34">
        <f t="shared" si="107"/>
        <v>0</v>
      </c>
      <c r="AB225" s="34">
        <f t="shared" si="107"/>
        <v>0</v>
      </c>
      <c r="AC225" s="34">
        <f t="shared" si="107"/>
        <v>0</v>
      </c>
      <c r="AD225" s="34">
        <f t="shared" si="107"/>
        <v>0</v>
      </c>
      <c r="AE225" s="34">
        <f t="shared" si="107"/>
        <v>0</v>
      </c>
      <c r="AF225" s="34">
        <f t="shared" si="107"/>
        <v>0</v>
      </c>
      <c r="AG225" s="34">
        <f t="shared" si="107"/>
        <v>0</v>
      </c>
      <c r="AH225" s="34">
        <f t="shared" si="107"/>
        <v>0</v>
      </c>
      <c r="AI225" s="34">
        <f t="shared" si="107"/>
        <v>0</v>
      </c>
      <c r="AJ225" s="34">
        <f t="shared" si="107"/>
        <v>0</v>
      </c>
      <c r="AK225" s="34">
        <f t="shared" si="107"/>
        <v>0</v>
      </c>
      <c r="AL225" s="34">
        <f t="shared" si="107"/>
        <v>0</v>
      </c>
      <c r="AM225" s="34">
        <f t="shared" si="107"/>
        <v>0</v>
      </c>
      <c r="AN225" s="34">
        <f t="shared" si="107"/>
        <v>0</v>
      </c>
      <c r="AO225" s="34">
        <f t="shared" si="107"/>
        <v>0</v>
      </c>
      <c r="AP225" s="34">
        <f t="shared" si="107"/>
        <v>0</v>
      </c>
      <c r="AQ225" s="34">
        <f t="shared" si="107"/>
        <v>0</v>
      </c>
      <c r="AR225" s="34">
        <f t="shared" si="107"/>
        <v>0</v>
      </c>
      <c r="AS225" s="34">
        <f t="shared" si="107"/>
        <v>0</v>
      </c>
      <c r="AT225" s="34">
        <f t="shared" si="107"/>
        <v>0</v>
      </c>
      <c r="AU225" s="34">
        <f t="shared" si="107"/>
        <v>0</v>
      </c>
      <c r="AV225" s="34">
        <f t="shared" si="107"/>
        <v>0</v>
      </c>
      <c r="AX225" s="35" t="str">
        <f t="shared" si="99"/>
        <v>OK</v>
      </c>
      <c r="AY225" s="53">
        <v>292</v>
      </c>
      <c r="AZ225" s="36">
        <f t="shared" si="100"/>
        <v>1500272.7654098354</v>
      </c>
      <c r="BA225" s="7">
        <f>IF(AY225&lt;&gt;0,VLOOKUP(AY225,'2021 ROO Import'!$A$1:$D$966,4,FALSE),0)</f>
        <v>1500272.7654098354</v>
      </c>
    </row>
    <row r="226" spans="1:53" ht="9.75" customHeight="1" x14ac:dyDescent="0.15">
      <c r="A226" s="25">
        <f t="shared" si="92"/>
        <v>226</v>
      </c>
      <c r="B226" s="3" t="s">
        <v>46</v>
      </c>
      <c r="C226" s="3" t="s">
        <v>326</v>
      </c>
      <c r="E226" s="44" t="s">
        <v>1004</v>
      </c>
      <c r="F226" s="3">
        <f t="shared" si="106"/>
        <v>0</v>
      </c>
      <c r="G226" s="34">
        <f t="shared" si="107"/>
        <v>0</v>
      </c>
      <c r="H226" s="34">
        <f t="shared" si="107"/>
        <v>0</v>
      </c>
      <c r="I226" s="34">
        <f t="shared" si="107"/>
        <v>0</v>
      </c>
      <c r="J226" s="34">
        <f t="shared" si="107"/>
        <v>0</v>
      </c>
      <c r="K226" s="34">
        <f t="shared" si="107"/>
        <v>0</v>
      </c>
      <c r="L226" s="34">
        <f t="shared" si="107"/>
        <v>0</v>
      </c>
      <c r="M226" s="34">
        <f t="shared" si="107"/>
        <v>0</v>
      </c>
      <c r="N226" s="34">
        <f t="shared" si="107"/>
        <v>0</v>
      </c>
      <c r="O226" s="34">
        <f t="shared" si="107"/>
        <v>0</v>
      </c>
      <c r="P226" s="34">
        <f t="shared" si="107"/>
        <v>0</v>
      </c>
      <c r="Q226" s="34">
        <f t="shared" si="107"/>
        <v>0</v>
      </c>
      <c r="R226" s="34">
        <f t="shared" si="107"/>
        <v>0</v>
      </c>
      <c r="S226" s="34">
        <f t="shared" si="107"/>
        <v>0</v>
      </c>
      <c r="T226" s="34">
        <f t="shared" si="107"/>
        <v>0</v>
      </c>
      <c r="U226" s="34">
        <f t="shared" si="107"/>
        <v>0</v>
      </c>
      <c r="V226" s="34">
        <f t="shared" si="107"/>
        <v>0</v>
      </c>
      <c r="W226" s="34">
        <f t="shared" si="107"/>
        <v>0</v>
      </c>
      <c r="X226" s="34">
        <f t="shared" si="107"/>
        <v>0</v>
      </c>
      <c r="Y226" s="34">
        <f t="shared" si="107"/>
        <v>0</v>
      </c>
      <c r="Z226" s="34">
        <f t="shared" si="107"/>
        <v>0</v>
      </c>
      <c r="AA226" s="34">
        <f t="shared" si="107"/>
        <v>0</v>
      </c>
      <c r="AB226" s="34">
        <f t="shared" si="107"/>
        <v>0</v>
      </c>
      <c r="AC226" s="34">
        <f t="shared" si="107"/>
        <v>0</v>
      </c>
      <c r="AD226" s="34">
        <f t="shared" si="107"/>
        <v>0</v>
      </c>
      <c r="AE226" s="34">
        <f t="shared" si="107"/>
        <v>0</v>
      </c>
      <c r="AF226" s="34">
        <f t="shared" si="107"/>
        <v>0</v>
      </c>
      <c r="AG226" s="34">
        <f t="shared" si="107"/>
        <v>0</v>
      </c>
      <c r="AH226" s="34">
        <f t="shared" si="107"/>
        <v>0</v>
      </c>
      <c r="AI226" s="34">
        <f t="shared" si="107"/>
        <v>0</v>
      </c>
      <c r="AJ226" s="34">
        <f t="shared" si="107"/>
        <v>0</v>
      </c>
      <c r="AK226" s="34">
        <f t="shared" si="107"/>
        <v>0</v>
      </c>
      <c r="AL226" s="34">
        <f t="shared" si="107"/>
        <v>0</v>
      </c>
      <c r="AM226" s="34">
        <f t="shared" si="107"/>
        <v>0</v>
      </c>
      <c r="AN226" s="34">
        <f t="shared" si="107"/>
        <v>0</v>
      </c>
      <c r="AO226" s="34">
        <f t="shared" si="107"/>
        <v>0</v>
      </c>
      <c r="AP226" s="34">
        <f t="shared" si="107"/>
        <v>0</v>
      </c>
      <c r="AQ226" s="34">
        <f t="shared" si="107"/>
        <v>0</v>
      </c>
      <c r="AR226" s="34">
        <f t="shared" si="107"/>
        <v>0</v>
      </c>
      <c r="AS226" s="34">
        <f t="shared" si="107"/>
        <v>0</v>
      </c>
      <c r="AT226" s="34">
        <f t="shared" si="107"/>
        <v>0</v>
      </c>
      <c r="AU226" s="34">
        <f t="shared" si="107"/>
        <v>0</v>
      </c>
      <c r="AV226" s="34">
        <f t="shared" si="107"/>
        <v>0</v>
      </c>
      <c r="AX226" s="35" t="str">
        <f t="shared" si="99"/>
        <v>OK</v>
      </c>
      <c r="AY226" s="53">
        <v>293</v>
      </c>
      <c r="AZ226" s="36">
        <f t="shared" si="100"/>
        <v>0</v>
      </c>
      <c r="BA226" s="7">
        <f>IF(AY226&lt;&gt;0,VLOOKUP(AY226,'2021 ROO Import'!$A$1:$D$966,4,FALSE),0)</f>
        <v>0</v>
      </c>
    </row>
    <row r="227" spans="1:53" ht="9.75" customHeight="1" x14ac:dyDescent="0.15">
      <c r="A227" s="25">
        <f t="shared" si="92"/>
        <v>227</v>
      </c>
      <c r="B227" s="3" t="s">
        <v>46</v>
      </c>
      <c r="C227" s="3" t="s">
        <v>327</v>
      </c>
      <c r="E227" s="44" t="s">
        <v>641</v>
      </c>
      <c r="F227" s="3">
        <f t="shared" si="106"/>
        <v>0</v>
      </c>
      <c r="G227" s="34">
        <f t="shared" si="107"/>
        <v>0</v>
      </c>
      <c r="H227" s="34">
        <f t="shared" si="107"/>
        <v>0</v>
      </c>
      <c r="I227" s="34">
        <f t="shared" si="107"/>
        <v>0</v>
      </c>
      <c r="J227" s="34">
        <f t="shared" ref="J227:Y227" si="108">INDEX(Func_Alloc,MATCH($E227,FA_Desc,0),MATCH(J$6,$G$6:$AV$6,0))*$F227</f>
        <v>0</v>
      </c>
      <c r="K227" s="34">
        <f t="shared" si="108"/>
        <v>0</v>
      </c>
      <c r="L227" s="34">
        <f t="shared" si="108"/>
        <v>0</v>
      </c>
      <c r="M227" s="34">
        <f t="shared" si="108"/>
        <v>0</v>
      </c>
      <c r="N227" s="34">
        <f t="shared" si="108"/>
        <v>0</v>
      </c>
      <c r="O227" s="34">
        <f t="shared" si="108"/>
        <v>0</v>
      </c>
      <c r="P227" s="34">
        <f t="shared" si="108"/>
        <v>0</v>
      </c>
      <c r="Q227" s="34">
        <f t="shared" si="108"/>
        <v>0</v>
      </c>
      <c r="R227" s="34">
        <f t="shared" si="108"/>
        <v>0</v>
      </c>
      <c r="S227" s="34">
        <f t="shared" si="108"/>
        <v>0</v>
      </c>
      <c r="T227" s="34">
        <f t="shared" si="108"/>
        <v>0</v>
      </c>
      <c r="U227" s="34">
        <f t="shared" si="108"/>
        <v>0</v>
      </c>
      <c r="V227" s="34">
        <f t="shared" si="108"/>
        <v>0</v>
      </c>
      <c r="W227" s="34">
        <f t="shared" si="108"/>
        <v>0</v>
      </c>
      <c r="X227" s="34">
        <f t="shared" si="108"/>
        <v>0</v>
      </c>
      <c r="Y227" s="34">
        <f t="shared" si="108"/>
        <v>0</v>
      </c>
      <c r="Z227" s="34">
        <f t="shared" ref="Z227:AO227" si="109">INDEX(Func_Alloc,MATCH($E227,FA_Desc,0),MATCH(Z$6,$G$6:$AV$6,0))*$F227</f>
        <v>0</v>
      </c>
      <c r="AA227" s="34">
        <f t="shared" si="109"/>
        <v>0</v>
      </c>
      <c r="AB227" s="34">
        <f t="shared" si="109"/>
        <v>0</v>
      </c>
      <c r="AC227" s="34">
        <f t="shared" si="109"/>
        <v>0</v>
      </c>
      <c r="AD227" s="34">
        <f t="shared" si="109"/>
        <v>0</v>
      </c>
      <c r="AE227" s="34">
        <f t="shared" si="109"/>
        <v>0</v>
      </c>
      <c r="AF227" s="34">
        <f t="shared" si="109"/>
        <v>0</v>
      </c>
      <c r="AG227" s="34">
        <f t="shared" si="109"/>
        <v>0</v>
      </c>
      <c r="AH227" s="34">
        <f t="shared" si="109"/>
        <v>0</v>
      </c>
      <c r="AI227" s="34">
        <f t="shared" si="109"/>
        <v>0</v>
      </c>
      <c r="AJ227" s="34">
        <f t="shared" si="109"/>
        <v>0</v>
      </c>
      <c r="AK227" s="34">
        <f t="shared" si="109"/>
        <v>0</v>
      </c>
      <c r="AL227" s="34">
        <f t="shared" si="109"/>
        <v>0</v>
      </c>
      <c r="AM227" s="34">
        <f t="shared" si="109"/>
        <v>0</v>
      </c>
      <c r="AN227" s="34">
        <f t="shared" si="109"/>
        <v>0</v>
      </c>
      <c r="AO227" s="34">
        <f t="shared" si="109"/>
        <v>0</v>
      </c>
      <c r="AP227" s="34">
        <f t="shared" ref="AP227:AV227" si="110">INDEX(Func_Alloc,MATCH($E227,FA_Desc,0),MATCH(AP$6,$G$6:$AV$6,0))*$F227</f>
        <v>0</v>
      </c>
      <c r="AQ227" s="34">
        <f t="shared" si="110"/>
        <v>0</v>
      </c>
      <c r="AR227" s="34">
        <f t="shared" si="110"/>
        <v>0</v>
      </c>
      <c r="AS227" s="34">
        <f t="shared" si="110"/>
        <v>0</v>
      </c>
      <c r="AT227" s="34">
        <f t="shared" si="110"/>
        <v>0</v>
      </c>
      <c r="AU227" s="34">
        <f t="shared" si="110"/>
        <v>0</v>
      </c>
      <c r="AV227" s="34">
        <f t="shared" si="110"/>
        <v>0</v>
      </c>
      <c r="AX227" s="35" t="str">
        <f t="shared" si="99"/>
        <v>OK</v>
      </c>
      <c r="AY227" s="53">
        <v>294</v>
      </c>
      <c r="AZ227" s="36">
        <f t="shared" si="100"/>
        <v>0</v>
      </c>
      <c r="BA227" s="7">
        <f>IF(AY227&lt;&gt;0,VLOOKUP(AY227,'2021 ROO Import'!$A$1:$D$966,4,FALSE),0)</f>
        <v>0</v>
      </c>
    </row>
    <row r="228" spans="1:53" ht="9.75" customHeight="1" x14ac:dyDescent="0.15">
      <c r="A228" s="25">
        <f t="shared" si="92"/>
        <v>228</v>
      </c>
      <c r="B228" s="3" t="s">
        <v>46</v>
      </c>
      <c r="C228" s="3" t="s">
        <v>328</v>
      </c>
      <c r="E228" s="44" t="s">
        <v>641</v>
      </c>
      <c r="F228" s="3">
        <f t="shared" si="106"/>
        <v>0</v>
      </c>
      <c r="G228" s="34">
        <f t="shared" ref="G228:AV228" si="111">INDEX(Func_Alloc,MATCH($E228,FA_Desc,0),MATCH(G$6,$G$6:$AV$6,0))*$F228</f>
        <v>0</v>
      </c>
      <c r="H228" s="34">
        <f t="shared" si="111"/>
        <v>0</v>
      </c>
      <c r="I228" s="34">
        <f t="shared" si="111"/>
        <v>0</v>
      </c>
      <c r="J228" s="34">
        <f t="shared" si="111"/>
        <v>0</v>
      </c>
      <c r="K228" s="34">
        <f t="shared" si="111"/>
        <v>0</v>
      </c>
      <c r="L228" s="34">
        <f t="shared" si="111"/>
        <v>0</v>
      </c>
      <c r="M228" s="34">
        <f t="shared" si="111"/>
        <v>0</v>
      </c>
      <c r="N228" s="34">
        <f t="shared" si="111"/>
        <v>0</v>
      </c>
      <c r="O228" s="34">
        <f t="shared" si="111"/>
        <v>0</v>
      </c>
      <c r="P228" s="34">
        <f t="shared" si="111"/>
        <v>0</v>
      </c>
      <c r="Q228" s="34">
        <f t="shared" si="111"/>
        <v>0</v>
      </c>
      <c r="R228" s="34">
        <f t="shared" si="111"/>
        <v>0</v>
      </c>
      <c r="S228" s="34">
        <f t="shared" si="111"/>
        <v>0</v>
      </c>
      <c r="T228" s="34">
        <f t="shared" si="111"/>
        <v>0</v>
      </c>
      <c r="U228" s="34">
        <f t="shared" si="111"/>
        <v>0</v>
      </c>
      <c r="V228" s="34">
        <f t="shared" si="111"/>
        <v>0</v>
      </c>
      <c r="W228" s="34">
        <f t="shared" si="111"/>
        <v>0</v>
      </c>
      <c r="X228" s="34">
        <f t="shared" si="111"/>
        <v>0</v>
      </c>
      <c r="Y228" s="34">
        <f t="shared" si="111"/>
        <v>0</v>
      </c>
      <c r="Z228" s="34">
        <f t="shared" si="111"/>
        <v>0</v>
      </c>
      <c r="AA228" s="34">
        <f t="shared" si="111"/>
        <v>0</v>
      </c>
      <c r="AB228" s="34">
        <f t="shared" si="111"/>
        <v>0</v>
      </c>
      <c r="AC228" s="34">
        <f t="shared" si="111"/>
        <v>0</v>
      </c>
      <c r="AD228" s="34">
        <f t="shared" si="111"/>
        <v>0</v>
      </c>
      <c r="AE228" s="34">
        <f t="shared" si="111"/>
        <v>0</v>
      </c>
      <c r="AF228" s="34">
        <f t="shared" si="111"/>
        <v>0</v>
      </c>
      <c r="AG228" s="34">
        <f t="shared" si="111"/>
        <v>0</v>
      </c>
      <c r="AH228" s="34">
        <f t="shared" si="111"/>
        <v>0</v>
      </c>
      <c r="AI228" s="34">
        <f t="shared" si="111"/>
        <v>0</v>
      </c>
      <c r="AJ228" s="34">
        <f t="shared" si="111"/>
        <v>0</v>
      </c>
      <c r="AK228" s="34">
        <f t="shared" si="111"/>
        <v>0</v>
      </c>
      <c r="AL228" s="34">
        <f t="shared" si="111"/>
        <v>0</v>
      </c>
      <c r="AM228" s="34">
        <f t="shared" si="111"/>
        <v>0</v>
      </c>
      <c r="AN228" s="34">
        <f t="shared" si="111"/>
        <v>0</v>
      </c>
      <c r="AO228" s="34">
        <f t="shared" si="111"/>
        <v>0</v>
      </c>
      <c r="AP228" s="34">
        <f t="shared" si="111"/>
        <v>0</v>
      </c>
      <c r="AQ228" s="34">
        <f t="shared" si="111"/>
        <v>0</v>
      </c>
      <c r="AR228" s="34">
        <f t="shared" si="111"/>
        <v>0</v>
      </c>
      <c r="AS228" s="34">
        <f t="shared" si="111"/>
        <v>0</v>
      </c>
      <c r="AT228" s="34">
        <f t="shared" si="111"/>
        <v>0</v>
      </c>
      <c r="AU228" s="34">
        <f t="shared" si="111"/>
        <v>0</v>
      </c>
      <c r="AV228" s="34">
        <f t="shared" si="111"/>
        <v>0</v>
      </c>
      <c r="AX228" s="35" t="str">
        <f t="shared" si="99"/>
        <v>OK</v>
      </c>
      <c r="AY228" s="53">
        <v>295</v>
      </c>
      <c r="AZ228" s="36">
        <f t="shared" si="100"/>
        <v>0</v>
      </c>
      <c r="BA228" s="7">
        <f>IF(AY228&lt;&gt;0,VLOOKUP(AY228,'2021 ROO Import'!$A$1:$D$966,4,FALSE),0)</f>
        <v>0</v>
      </c>
    </row>
    <row r="229" spans="1:53" ht="9.75" customHeight="1" x14ac:dyDescent="0.15">
      <c r="A229" s="25">
        <f t="shared" si="92"/>
        <v>229</v>
      </c>
      <c r="B229" s="3" t="s">
        <v>46</v>
      </c>
      <c r="C229" s="3" t="s">
        <v>329</v>
      </c>
      <c r="F229" s="3">
        <f>IF(ROUND(SUM(F221:F228),0)=ROUND(SUM(G229:S229,T229:AH229,AI229:AW229),0),SUM(F221:F228),"      WRONG")</f>
        <v>3025836.8270011232</v>
      </c>
      <c r="G229" s="3">
        <f t="shared" ref="G229:R229" si="112">SUM(G221:G228)</f>
        <v>0</v>
      </c>
      <c r="H229" s="3">
        <f t="shared" si="112"/>
        <v>0</v>
      </c>
      <c r="I229" s="3">
        <f t="shared" si="112"/>
        <v>0</v>
      </c>
      <c r="J229" s="3">
        <f t="shared" si="112"/>
        <v>0</v>
      </c>
      <c r="K229" s="3">
        <f t="shared" si="112"/>
        <v>0</v>
      </c>
      <c r="L229" s="3">
        <f t="shared" si="112"/>
        <v>0</v>
      </c>
      <c r="M229" s="3">
        <f t="shared" si="112"/>
        <v>0</v>
      </c>
      <c r="N229" s="3">
        <f t="shared" si="112"/>
        <v>1525564.0615912878</v>
      </c>
      <c r="O229" s="3">
        <f t="shared" si="112"/>
        <v>0</v>
      </c>
      <c r="P229" s="3">
        <f t="shared" si="112"/>
        <v>0</v>
      </c>
      <c r="Q229" s="3">
        <f t="shared" si="112"/>
        <v>1500263.2552738816</v>
      </c>
      <c r="R229" s="3">
        <f t="shared" si="112"/>
        <v>9.5101359537999297</v>
      </c>
      <c r="T229" s="3">
        <f t="shared" ref="T229:AG229" si="113">SUM(T221:T228)</f>
        <v>0</v>
      </c>
      <c r="U229" s="3">
        <f t="shared" si="113"/>
        <v>0</v>
      </c>
      <c r="V229" s="3">
        <f t="shared" si="113"/>
        <v>0</v>
      </c>
      <c r="W229" s="3">
        <f t="shared" si="113"/>
        <v>0</v>
      </c>
      <c r="X229" s="3">
        <f t="shared" si="113"/>
        <v>0</v>
      </c>
      <c r="Y229" s="3">
        <f t="shared" si="113"/>
        <v>0</v>
      </c>
      <c r="Z229" s="3">
        <f t="shared" si="113"/>
        <v>0</v>
      </c>
      <c r="AA229" s="3">
        <f t="shared" si="113"/>
        <v>0</v>
      </c>
      <c r="AB229" s="3">
        <f t="shared" si="113"/>
        <v>0</v>
      </c>
      <c r="AC229" s="3">
        <f t="shared" si="113"/>
        <v>0</v>
      </c>
      <c r="AD229" s="3">
        <f t="shared" si="113"/>
        <v>0</v>
      </c>
      <c r="AE229" s="3">
        <f t="shared" si="113"/>
        <v>0</v>
      </c>
      <c r="AF229" s="3">
        <f t="shared" si="113"/>
        <v>0</v>
      </c>
      <c r="AG229" s="3">
        <f t="shared" si="113"/>
        <v>0</v>
      </c>
      <c r="AI229" s="3">
        <f t="shared" ref="AI229:AV229" si="114">SUM(AI221:AI228)</f>
        <v>0</v>
      </c>
      <c r="AJ229" s="3">
        <f t="shared" si="114"/>
        <v>0</v>
      </c>
      <c r="AK229" s="3">
        <f t="shared" si="114"/>
        <v>0</v>
      </c>
      <c r="AL229" s="3">
        <f t="shared" si="114"/>
        <v>0</v>
      </c>
      <c r="AM229" s="3">
        <f t="shared" si="114"/>
        <v>0</v>
      </c>
      <c r="AN229" s="3">
        <f t="shared" si="114"/>
        <v>0</v>
      </c>
      <c r="AO229" s="3">
        <f t="shared" si="114"/>
        <v>0</v>
      </c>
      <c r="AP229" s="3">
        <f t="shared" si="114"/>
        <v>0</v>
      </c>
      <c r="AQ229" s="3">
        <f t="shared" si="114"/>
        <v>0</v>
      </c>
      <c r="AR229" s="3">
        <f t="shared" si="114"/>
        <v>0</v>
      </c>
      <c r="AS229" s="3">
        <f t="shared" si="114"/>
        <v>0</v>
      </c>
      <c r="AT229" s="3">
        <f t="shared" si="114"/>
        <v>0</v>
      </c>
      <c r="AU229" s="3">
        <f t="shared" si="114"/>
        <v>0</v>
      </c>
      <c r="AV229" s="3">
        <f t="shared" si="114"/>
        <v>0</v>
      </c>
      <c r="AX229" s="104" t="str">
        <f t="shared" si="99"/>
        <v/>
      </c>
      <c r="AY229" s="53">
        <v>296</v>
      </c>
      <c r="AZ229" s="36">
        <f t="shared" si="100"/>
        <v>3025836.8270011232</v>
      </c>
      <c r="BA229" s="7">
        <f>IF(AY229&lt;&gt;0,VLOOKUP(AY229,'2021 ROO Import'!$A$1:$D$966,4,FALSE),0)</f>
        <v>3025836.8270011232</v>
      </c>
    </row>
    <row r="230" spans="1:53" ht="9.75" customHeight="1" x14ac:dyDescent="0.15">
      <c r="A230" s="25">
        <f t="shared" si="92"/>
        <v>230</v>
      </c>
      <c r="AX230" s="35" t="str">
        <f t="shared" si="99"/>
        <v/>
      </c>
      <c r="AZ230" s="36">
        <f t="shared" si="100"/>
        <v>0</v>
      </c>
      <c r="BA230" s="7">
        <f>IF(AY230&lt;&gt;0,VLOOKUP(AY230,'2021 ROO Import'!$A$1:$D$966,4,FALSE),0)</f>
        <v>0</v>
      </c>
    </row>
    <row r="231" spans="1:53" ht="9.75" customHeight="1" x14ac:dyDescent="0.15">
      <c r="A231" s="25">
        <f t="shared" si="92"/>
        <v>231</v>
      </c>
      <c r="B231" s="3" t="s">
        <v>330</v>
      </c>
      <c r="E231" s="44" t="s">
        <v>676</v>
      </c>
      <c r="F231" s="3">
        <f>($AZ231)</f>
        <v>0</v>
      </c>
      <c r="G231" s="34">
        <f t="shared" ref="G231:AV231" si="115">INDEX(Func_Alloc,MATCH($E231,FA_Desc,0),MATCH(G$6,$G$6:$AV$6,0))*$F231</f>
        <v>0</v>
      </c>
      <c r="H231" s="34">
        <f t="shared" si="115"/>
        <v>0</v>
      </c>
      <c r="I231" s="34">
        <f t="shared" si="115"/>
        <v>0</v>
      </c>
      <c r="J231" s="34">
        <f t="shared" si="115"/>
        <v>0</v>
      </c>
      <c r="K231" s="34">
        <f t="shared" si="115"/>
        <v>0</v>
      </c>
      <c r="L231" s="34">
        <f t="shared" si="115"/>
        <v>0</v>
      </c>
      <c r="M231" s="34">
        <f t="shared" si="115"/>
        <v>0</v>
      </c>
      <c r="N231" s="34">
        <f t="shared" si="115"/>
        <v>0</v>
      </c>
      <c r="O231" s="34">
        <f t="shared" si="115"/>
        <v>0</v>
      </c>
      <c r="P231" s="34">
        <f t="shared" si="115"/>
        <v>0</v>
      </c>
      <c r="Q231" s="34">
        <f t="shared" si="115"/>
        <v>0</v>
      </c>
      <c r="R231" s="34">
        <f t="shared" si="115"/>
        <v>0</v>
      </c>
      <c r="S231" s="34">
        <f t="shared" si="115"/>
        <v>0</v>
      </c>
      <c r="T231" s="34">
        <f t="shared" si="115"/>
        <v>0</v>
      </c>
      <c r="U231" s="34">
        <f t="shared" si="115"/>
        <v>0</v>
      </c>
      <c r="V231" s="34">
        <f t="shared" si="115"/>
        <v>0</v>
      </c>
      <c r="W231" s="34">
        <f t="shared" si="115"/>
        <v>0</v>
      </c>
      <c r="X231" s="34">
        <f t="shared" si="115"/>
        <v>0</v>
      </c>
      <c r="Y231" s="34">
        <f t="shared" si="115"/>
        <v>0</v>
      </c>
      <c r="Z231" s="34">
        <f t="shared" si="115"/>
        <v>0</v>
      </c>
      <c r="AA231" s="34">
        <f t="shared" si="115"/>
        <v>0</v>
      </c>
      <c r="AB231" s="34">
        <f t="shared" si="115"/>
        <v>0</v>
      </c>
      <c r="AC231" s="34">
        <f t="shared" si="115"/>
        <v>0</v>
      </c>
      <c r="AD231" s="34">
        <f t="shared" si="115"/>
        <v>0</v>
      </c>
      <c r="AE231" s="34">
        <f t="shared" si="115"/>
        <v>0</v>
      </c>
      <c r="AF231" s="34">
        <f t="shared" si="115"/>
        <v>0</v>
      </c>
      <c r="AG231" s="34">
        <f t="shared" si="115"/>
        <v>0</v>
      </c>
      <c r="AH231" s="34">
        <f t="shared" si="115"/>
        <v>0</v>
      </c>
      <c r="AI231" s="34">
        <f t="shared" si="115"/>
        <v>0</v>
      </c>
      <c r="AJ231" s="34">
        <f t="shared" si="115"/>
        <v>0</v>
      </c>
      <c r="AK231" s="34">
        <f t="shared" si="115"/>
        <v>0</v>
      </c>
      <c r="AL231" s="34">
        <f t="shared" si="115"/>
        <v>0</v>
      </c>
      <c r="AM231" s="34">
        <f t="shared" si="115"/>
        <v>0</v>
      </c>
      <c r="AN231" s="34">
        <f t="shared" si="115"/>
        <v>0</v>
      </c>
      <c r="AO231" s="34">
        <f t="shared" si="115"/>
        <v>0</v>
      </c>
      <c r="AP231" s="34">
        <f t="shared" si="115"/>
        <v>0</v>
      </c>
      <c r="AQ231" s="34">
        <f t="shared" si="115"/>
        <v>0</v>
      </c>
      <c r="AR231" s="34">
        <f t="shared" si="115"/>
        <v>0</v>
      </c>
      <c r="AS231" s="34">
        <f t="shared" si="115"/>
        <v>0</v>
      </c>
      <c r="AT231" s="34">
        <f t="shared" si="115"/>
        <v>0</v>
      </c>
      <c r="AU231" s="34">
        <f t="shared" si="115"/>
        <v>0</v>
      </c>
      <c r="AV231" s="34">
        <f t="shared" si="115"/>
        <v>0</v>
      </c>
      <c r="AX231" s="35" t="str">
        <f t="shared" si="99"/>
        <v>OK</v>
      </c>
      <c r="AY231" s="53">
        <v>298</v>
      </c>
      <c r="AZ231" s="36">
        <f t="shared" si="100"/>
        <v>0</v>
      </c>
      <c r="BA231" s="7">
        <f>IF(AY231&lt;&gt;0,VLOOKUP(AY231,'2021 ROO Import'!$A$1:$D$966,4,FALSE),0)</f>
        <v>0</v>
      </c>
    </row>
    <row r="232" spans="1:53" ht="9.75" customHeight="1" x14ac:dyDescent="0.15">
      <c r="A232" s="25">
        <f t="shared" si="92"/>
        <v>232</v>
      </c>
      <c r="B232" s="3" t="s">
        <v>46</v>
      </c>
      <c r="C232" s="3" t="s">
        <v>46</v>
      </c>
      <c r="AX232" s="35" t="str">
        <f t="shared" si="99"/>
        <v/>
      </c>
      <c r="AZ232" s="36">
        <f t="shared" si="100"/>
        <v>0</v>
      </c>
      <c r="BA232" s="7">
        <f>IF(AY232&lt;&gt;0,VLOOKUP(AY232,'2021 ROO Import'!$A$1:$D$966,4,FALSE),0)</f>
        <v>0</v>
      </c>
    </row>
    <row r="233" spans="1:53" ht="9.75" customHeight="1" x14ac:dyDescent="0.15">
      <c r="A233" s="25">
        <f t="shared" si="92"/>
        <v>233</v>
      </c>
      <c r="B233" s="3" t="s">
        <v>331</v>
      </c>
      <c r="AX233" s="35" t="str">
        <f t="shared" si="99"/>
        <v/>
      </c>
      <c r="AZ233" s="36">
        <f t="shared" si="100"/>
        <v>0</v>
      </c>
      <c r="BA233" s="7">
        <f>IF(AY233&lt;&gt;0,VLOOKUP(AY233,'2021 ROO Import'!$A$1:$D$966,4,FALSE),0)</f>
        <v>0</v>
      </c>
    </row>
    <row r="234" spans="1:53" ht="9.75" customHeight="1" x14ac:dyDescent="0.15">
      <c r="A234" s="25">
        <f t="shared" si="92"/>
        <v>234</v>
      </c>
      <c r="B234" s="3" t="s">
        <v>332</v>
      </c>
      <c r="AX234" s="35" t="str">
        <f t="shared" si="99"/>
        <v/>
      </c>
      <c r="AZ234" s="36">
        <f t="shared" si="100"/>
        <v>0</v>
      </c>
      <c r="BA234" s="7">
        <f>IF(AY234&lt;&gt;0,VLOOKUP(AY234,'2021 ROO Import'!$A$1:$D$966,4,FALSE),0)</f>
        <v>0</v>
      </c>
    </row>
    <row r="235" spans="1:53" ht="9.75" customHeight="1" x14ac:dyDescent="0.15">
      <c r="A235" s="25">
        <f t="shared" si="92"/>
        <v>235</v>
      </c>
      <c r="B235" s="3" t="s">
        <v>46</v>
      </c>
      <c r="C235" s="3" t="s">
        <v>333</v>
      </c>
      <c r="E235" s="44" t="s">
        <v>636</v>
      </c>
      <c r="F235" s="3">
        <f>($AZ235)</f>
        <v>0</v>
      </c>
      <c r="G235" s="34">
        <f t="shared" ref="G235:V235" si="116">INDEX(Func_Alloc,MATCH($E235,FA_Desc,0),MATCH(G$6,$G$6:$AV$6,0))*$F235</f>
        <v>0</v>
      </c>
      <c r="H235" s="34">
        <f t="shared" si="116"/>
        <v>0</v>
      </c>
      <c r="I235" s="34">
        <f t="shared" si="116"/>
        <v>0</v>
      </c>
      <c r="J235" s="34">
        <f t="shared" si="116"/>
        <v>0</v>
      </c>
      <c r="K235" s="34">
        <f t="shared" si="116"/>
        <v>0</v>
      </c>
      <c r="L235" s="34">
        <f t="shared" si="116"/>
        <v>0</v>
      </c>
      <c r="M235" s="34">
        <f t="shared" si="116"/>
        <v>0</v>
      </c>
      <c r="N235" s="34">
        <f t="shared" si="116"/>
        <v>0</v>
      </c>
      <c r="O235" s="34">
        <f t="shared" si="116"/>
        <v>0</v>
      </c>
      <c r="P235" s="34">
        <f t="shared" si="116"/>
        <v>0</v>
      </c>
      <c r="Q235" s="34">
        <f t="shared" si="116"/>
        <v>0</v>
      </c>
      <c r="R235" s="34">
        <f t="shared" si="116"/>
        <v>0</v>
      </c>
      <c r="S235" s="34">
        <f t="shared" si="116"/>
        <v>0</v>
      </c>
      <c r="T235" s="34">
        <f t="shared" si="116"/>
        <v>0</v>
      </c>
      <c r="U235" s="34">
        <f t="shared" si="116"/>
        <v>0</v>
      </c>
      <c r="V235" s="34">
        <f t="shared" si="116"/>
        <v>0</v>
      </c>
      <c r="W235" s="34">
        <f t="shared" ref="H235:AV237" si="117">INDEX(Func_Alloc,MATCH($E235,FA_Desc,0),MATCH(W$6,$G$6:$AV$6,0))*$F235</f>
        <v>0</v>
      </c>
      <c r="X235" s="34">
        <f t="shared" si="117"/>
        <v>0</v>
      </c>
      <c r="Y235" s="34">
        <f t="shared" si="117"/>
        <v>0</v>
      </c>
      <c r="Z235" s="34">
        <f t="shared" si="117"/>
        <v>0</v>
      </c>
      <c r="AA235" s="34">
        <f t="shared" si="117"/>
        <v>0</v>
      </c>
      <c r="AB235" s="34">
        <f t="shared" si="117"/>
        <v>0</v>
      </c>
      <c r="AC235" s="34">
        <f t="shared" si="117"/>
        <v>0</v>
      </c>
      <c r="AD235" s="34">
        <f t="shared" si="117"/>
        <v>0</v>
      </c>
      <c r="AE235" s="34">
        <f t="shared" si="117"/>
        <v>0</v>
      </c>
      <c r="AF235" s="34">
        <f t="shared" si="117"/>
        <v>0</v>
      </c>
      <c r="AG235" s="34">
        <f t="shared" si="117"/>
        <v>0</v>
      </c>
      <c r="AH235" s="34">
        <f t="shared" si="117"/>
        <v>0</v>
      </c>
      <c r="AI235" s="34">
        <f t="shared" si="117"/>
        <v>0</v>
      </c>
      <c r="AJ235" s="34">
        <f t="shared" si="117"/>
        <v>0</v>
      </c>
      <c r="AK235" s="34">
        <f t="shared" si="117"/>
        <v>0</v>
      </c>
      <c r="AL235" s="34">
        <f t="shared" si="117"/>
        <v>0</v>
      </c>
      <c r="AM235" s="34">
        <f t="shared" si="117"/>
        <v>0</v>
      </c>
      <c r="AN235" s="34">
        <f t="shared" si="117"/>
        <v>0</v>
      </c>
      <c r="AO235" s="34">
        <f t="shared" si="117"/>
        <v>0</v>
      </c>
      <c r="AP235" s="34">
        <f t="shared" si="117"/>
        <v>0</v>
      </c>
      <c r="AQ235" s="34">
        <f t="shared" si="117"/>
        <v>0</v>
      </c>
      <c r="AR235" s="34">
        <f t="shared" si="117"/>
        <v>0</v>
      </c>
      <c r="AS235" s="34">
        <f t="shared" si="117"/>
        <v>0</v>
      </c>
      <c r="AT235" s="34">
        <f t="shared" si="117"/>
        <v>0</v>
      </c>
      <c r="AU235" s="34">
        <f t="shared" si="117"/>
        <v>0</v>
      </c>
      <c r="AV235" s="34">
        <f t="shared" si="117"/>
        <v>0</v>
      </c>
      <c r="AX235" s="35" t="str">
        <f t="shared" si="99"/>
        <v>OK</v>
      </c>
      <c r="AY235" s="53">
        <v>302</v>
      </c>
      <c r="AZ235" s="36">
        <f t="shared" si="100"/>
        <v>0</v>
      </c>
      <c r="BA235" s="7">
        <f>IF(AY235&lt;&gt;0,VLOOKUP(AY235,'2021 ROO Import'!$A$1:$D$966,4,FALSE),0)</f>
        <v>0</v>
      </c>
    </row>
    <row r="236" spans="1:53" ht="9.75" customHeight="1" x14ac:dyDescent="0.15">
      <c r="A236" s="25">
        <f t="shared" si="92"/>
        <v>236</v>
      </c>
      <c r="B236" s="3" t="s">
        <v>46</v>
      </c>
      <c r="C236" s="3" t="s">
        <v>334</v>
      </c>
      <c r="E236" s="44" t="s">
        <v>636</v>
      </c>
      <c r="F236" s="3">
        <f>($AZ236)</f>
        <v>0</v>
      </c>
      <c r="G236" s="34">
        <f>INDEX(Func_Alloc,MATCH($E236,FA_Desc,0),MATCH(G$6,$G$6:$AV$6,0))*$F236</f>
        <v>0</v>
      </c>
      <c r="H236" s="34">
        <f t="shared" si="117"/>
        <v>0</v>
      </c>
      <c r="I236" s="34">
        <f t="shared" si="117"/>
        <v>0</v>
      </c>
      <c r="J236" s="34">
        <f t="shared" si="117"/>
        <v>0</v>
      </c>
      <c r="K236" s="34">
        <f t="shared" si="117"/>
        <v>0</v>
      </c>
      <c r="L236" s="34">
        <f t="shared" si="117"/>
        <v>0</v>
      </c>
      <c r="M236" s="34">
        <f t="shared" si="117"/>
        <v>0</v>
      </c>
      <c r="N236" s="34">
        <f t="shared" si="117"/>
        <v>0</v>
      </c>
      <c r="O236" s="34">
        <f t="shared" si="117"/>
        <v>0</v>
      </c>
      <c r="P236" s="34">
        <f t="shared" si="117"/>
        <v>0</v>
      </c>
      <c r="Q236" s="34">
        <f t="shared" si="117"/>
        <v>0</v>
      </c>
      <c r="R236" s="34">
        <f t="shared" si="117"/>
        <v>0</v>
      </c>
      <c r="S236" s="34">
        <f t="shared" si="117"/>
        <v>0</v>
      </c>
      <c r="T236" s="34">
        <f t="shared" si="117"/>
        <v>0</v>
      </c>
      <c r="U236" s="34">
        <f t="shared" si="117"/>
        <v>0</v>
      </c>
      <c r="V236" s="34">
        <f t="shared" si="117"/>
        <v>0</v>
      </c>
      <c r="W236" s="34">
        <f t="shared" si="117"/>
        <v>0</v>
      </c>
      <c r="X236" s="34">
        <f t="shared" si="117"/>
        <v>0</v>
      </c>
      <c r="Y236" s="34">
        <f t="shared" si="117"/>
        <v>0</v>
      </c>
      <c r="Z236" s="34">
        <f t="shared" si="117"/>
        <v>0</v>
      </c>
      <c r="AA236" s="34">
        <f t="shared" si="117"/>
        <v>0</v>
      </c>
      <c r="AB236" s="34">
        <f t="shared" si="117"/>
        <v>0</v>
      </c>
      <c r="AC236" s="34">
        <f t="shared" si="117"/>
        <v>0</v>
      </c>
      <c r="AD236" s="34">
        <f t="shared" si="117"/>
        <v>0</v>
      </c>
      <c r="AE236" s="34">
        <f t="shared" si="117"/>
        <v>0</v>
      </c>
      <c r="AF236" s="34">
        <f t="shared" si="117"/>
        <v>0</v>
      </c>
      <c r="AG236" s="34">
        <f t="shared" si="117"/>
        <v>0</v>
      </c>
      <c r="AH236" s="34">
        <f t="shared" si="117"/>
        <v>0</v>
      </c>
      <c r="AI236" s="34">
        <f t="shared" si="117"/>
        <v>0</v>
      </c>
      <c r="AJ236" s="34">
        <f t="shared" si="117"/>
        <v>0</v>
      </c>
      <c r="AK236" s="34">
        <f t="shared" si="117"/>
        <v>0</v>
      </c>
      <c r="AL236" s="34">
        <f t="shared" si="117"/>
        <v>0</v>
      </c>
      <c r="AM236" s="34">
        <f t="shared" si="117"/>
        <v>0</v>
      </c>
      <c r="AN236" s="34">
        <f t="shared" si="117"/>
        <v>0</v>
      </c>
      <c r="AO236" s="34">
        <f t="shared" si="117"/>
        <v>0</v>
      </c>
      <c r="AP236" s="34">
        <f t="shared" si="117"/>
        <v>0</v>
      </c>
      <c r="AQ236" s="34">
        <f t="shared" si="117"/>
        <v>0</v>
      </c>
      <c r="AR236" s="34">
        <f t="shared" si="117"/>
        <v>0</v>
      </c>
      <c r="AS236" s="34">
        <f t="shared" si="117"/>
        <v>0</v>
      </c>
      <c r="AT236" s="34">
        <f t="shared" si="117"/>
        <v>0</v>
      </c>
      <c r="AU236" s="34">
        <f t="shared" si="117"/>
        <v>0</v>
      </c>
      <c r="AV236" s="34">
        <f t="shared" si="117"/>
        <v>0</v>
      </c>
      <c r="AX236" s="35" t="str">
        <f t="shared" si="99"/>
        <v>OK</v>
      </c>
      <c r="AY236" s="53">
        <v>303</v>
      </c>
      <c r="AZ236" s="36">
        <f t="shared" si="100"/>
        <v>0</v>
      </c>
      <c r="BA236" s="7">
        <f>IF(AY236&lt;&gt;0,VLOOKUP(AY236,'2021 ROO Import'!$A$1:$D$966,4,FALSE),0)</f>
        <v>0</v>
      </c>
    </row>
    <row r="237" spans="1:53" ht="9.75" customHeight="1" x14ac:dyDescent="0.15">
      <c r="A237" s="25">
        <f t="shared" si="92"/>
        <v>237</v>
      </c>
      <c r="B237" s="3" t="s">
        <v>46</v>
      </c>
      <c r="C237" s="3" t="s">
        <v>335</v>
      </c>
      <c r="E237" s="44" t="s">
        <v>636</v>
      </c>
      <c r="F237" s="3">
        <f>($AZ237)</f>
        <v>0</v>
      </c>
      <c r="G237" s="34">
        <f>INDEX(Func_Alloc,MATCH($E237,FA_Desc,0),MATCH(G$6,$G$6:$AV$6,0))*$F237</f>
        <v>0</v>
      </c>
      <c r="H237" s="34">
        <f t="shared" si="117"/>
        <v>0</v>
      </c>
      <c r="I237" s="34">
        <f t="shared" si="117"/>
        <v>0</v>
      </c>
      <c r="J237" s="34">
        <f t="shared" si="117"/>
        <v>0</v>
      </c>
      <c r="K237" s="34">
        <f t="shared" si="117"/>
        <v>0</v>
      </c>
      <c r="L237" s="34">
        <f t="shared" si="117"/>
        <v>0</v>
      </c>
      <c r="M237" s="34">
        <f t="shared" si="117"/>
        <v>0</v>
      </c>
      <c r="N237" s="34">
        <f t="shared" si="117"/>
        <v>0</v>
      </c>
      <c r="O237" s="34">
        <f t="shared" si="117"/>
        <v>0</v>
      </c>
      <c r="P237" s="34">
        <f t="shared" si="117"/>
        <v>0</v>
      </c>
      <c r="Q237" s="34">
        <f t="shared" si="117"/>
        <v>0</v>
      </c>
      <c r="R237" s="34">
        <f t="shared" si="117"/>
        <v>0</v>
      </c>
      <c r="S237" s="34">
        <f t="shared" si="117"/>
        <v>0</v>
      </c>
      <c r="T237" s="34">
        <f t="shared" si="117"/>
        <v>0</v>
      </c>
      <c r="U237" s="34">
        <f t="shared" si="117"/>
        <v>0</v>
      </c>
      <c r="V237" s="34">
        <f t="shared" si="117"/>
        <v>0</v>
      </c>
      <c r="W237" s="34">
        <f t="shared" si="117"/>
        <v>0</v>
      </c>
      <c r="X237" s="34">
        <f t="shared" si="117"/>
        <v>0</v>
      </c>
      <c r="Y237" s="34">
        <f t="shared" si="117"/>
        <v>0</v>
      </c>
      <c r="Z237" s="34">
        <f t="shared" si="117"/>
        <v>0</v>
      </c>
      <c r="AA237" s="34">
        <f t="shared" si="117"/>
        <v>0</v>
      </c>
      <c r="AB237" s="34">
        <f t="shared" si="117"/>
        <v>0</v>
      </c>
      <c r="AC237" s="34">
        <f t="shared" si="117"/>
        <v>0</v>
      </c>
      <c r="AD237" s="34">
        <f t="shared" si="117"/>
        <v>0</v>
      </c>
      <c r="AE237" s="34">
        <f t="shared" si="117"/>
        <v>0</v>
      </c>
      <c r="AF237" s="34">
        <f t="shared" si="117"/>
        <v>0</v>
      </c>
      <c r="AG237" s="34">
        <f t="shared" si="117"/>
        <v>0</v>
      </c>
      <c r="AH237" s="34">
        <f t="shared" si="117"/>
        <v>0</v>
      </c>
      <c r="AI237" s="34">
        <f t="shared" si="117"/>
        <v>0</v>
      </c>
      <c r="AJ237" s="34">
        <f t="shared" si="117"/>
        <v>0</v>
      </c>
      <c r="AK237" s="34">
        <f t="shared" si="117"/>
        <v>0</v>
      </c>
      <c r="AL237" s="34">
        <f t="shared" si="117"/>
        <v>0</v>
      </c>
      <c r="AM237" s="34">
        <f t="shared" si="117"/>
        <v>0</v>
      </c>
      <c r="AN237" s="34">
        <f t="shared" si="117"/>
        <v>0</v>
      </c>
      <c r="AO237" s="34">
        <f t="shared" si="117"/>
        <v>0</v>
      </c>
      <c r="AP237" s="34">
        <f t="shared" si="117"/>
        <v>0</v>
      </c>
      <c r="AQ237" s="34">
        <f t="shared" si="117"/>
        <v>0</v>
      </c>
      <c r="AR237" s="34">
        <f t="shared" si="117"/>
        <v>0</v>
      </c>
      <c r="AS237" s="34">
        <f t="shared" si="117"/>
        <v>0</v>
      </c>
      <c r="AT237" s="34">
        <f t="shared" si="117"/>
        <v>0</v>
      </c>
      <c r="AU237" s="34">
        <f t="shared" si="117"/>
        <v>0</v>
      </c>
      <c r="AV237" s="34">
        <f t="shared" si="117"/>
        <v>0</v>
      </c>
      <c r="AX237" s="35" t="str">
        <f t="shared" si="99"/>
        <v>OK</v>
      </c>
      <c r="AZ237" s="36">
        <f t="shared" si="100"/>
        <v>0</v>
      </c>
      <c r="BA237" s="7">
        <f>IF(AY237&lt;&gt;0,VLOOKUP(AY237,'2021 ROO Import'!$A$1:$D$966,4,FALSE),0)</f>
        <v>0</v>
      </c>
    </row>
    <row r="238" spans="1:53" ht="9.75" customHeight="1" x14ac:dyDescent="0.15">
      <c r="A238" s="25">
        <f t="shared" si="92"/>
        <v>238</v>
      </c>
      <c r="C238" s="3" t="s">
        <v>336</v>
      </c>
      <c r="F238" s="3">
        <f>SUM(F235:F237)</f>
        <v>0</v>
      </c>
      <c r="H238" s="3">
        <f>SUM(H235:H237)</f>
        <v>0</v>
      </c>
      <c r="I238" s="3">
        <f>SUM(I235:I237)</f>
        <v>0</v>
      </c>
      <c r="AX238" s="35" t="str">
        <f t="shared" si="99"/>
        <v/>
      </c>
      <c r="AZ238" s="36">
        <f t="shared" si="100"/>
        <v>0</v>
      </c>
      <c r="BA238" s="7">
        <f>IF(AY238&lt;&gt;0,VLOOKUP(AY238,'2021 ROO Import'!$A$1:$D$966,4,FALSE),0)</f>
        <v>0</v>
      </c>
    </row>
    <row r="239" spans="1:53" ht="9.75" customHeight="1" x14ac:dyDescent="0.15">
      <c r="A239" s="25">
        <f t="shared" si="92"/>
        <v>239</v>
      </c>
      <c r="B239" s="3" t="s">
        <v>337</v>
      </c>
      <c r="AX239" s="35" t="str">
        <f t="shared" si="99"/>
        <v/>
      </c>
      <c r="AZ239" s="36">
        <f t="shared" si="100"/>
        <v>0</v>
      </c>
      <c r="BA239" s="7">
        <f>IF(AY239&lt;&gt;0,VLOOKUP(AY239,'2021 ROO Import'!$A$1:$D$966,4,FALSE),0)</f>
        <v>0</v>
      </c>
    </row>
    <row r="240" spans="1:53" ht="9.75" customHeight="1" x14ac:dyDescent="0.15">
      <c r="A240" s="25">
        <f t="shared" si="92"/>
        <v>240</v>
      </c>
      <c r="C240" s="11" t="s">
        <v>1182</v>
      </c>
      <c r="E240" s="44" t="s">
        <v>1004</v>
      </c>
      <c r="F240" s="3">
        <f>($AZ240)</f>
        <v>0</v>
      </c>
      <c r="G240" s="34">
        <f t="shared" ref="G240:AV250" si="118">INDEX(Func_Alloc,MATCH($E240,FA_Desc,0),MATCH(G$6,$G$6:$AV$6,0))*$F240</f>
        <v>0</v>
      </c>
      <c r="H240" s="34">
        <f t="shared" si="118"/>
        <v>0</v>
      </c>
      <c r="I240" s="34">
        <f t="shared" si="118"/>
        <v>0</v>
      </c>
      <c r="J240" s="34">
        <f t="shared" si="118"/>
        <v>0</v>
      </c>
      <c r="K240" s="34">
        <f t="shared" si="118"/>
        <v>0</v>
      </c>
      <c r="L240" s="34">
        <f t="shared" si="118"/>
        <v>0</v>
      </c>
      <c r="M240" s="34">
        <f t="shared" si="118"/>
        <v>0</v>
      </c>
      <c r="N240" s="34">
        <f t="shared" si="118"/>
        <v>0</v>
      </c>
      <c r="O240" s="34">
        <f t="shared" si="118"/>
        <v>0</v>
      </c>
      <c r="P240" s="34">
        <f t="shared" si="118"/>
        <v>0</v>
      </c>
      <c r="Q240" s="34">
        <f t="shared" si="118"/>
        <v>0</v>
      </c>
      <c r="R240" s="34">
        <f t="shared" si="118"/>
        <v>0</v>
      </c>
      <c r="S240" s="34">
        <f t="shared" si="118"/>
        <v>0</v>
      </c>
      <c r="T240" s="34">
        <f t="shared" si="118"/>
        <v>0</v>
      </c>
      <c r="U240" s="34">
        <f t="shared" si="118"/>
        <v>0</v>
      </c>
      <c r="V240" s="34">
        <f t="shared" si="118"/>
        <v>0</v>
      </c>
      <c r="W240" s="34">
        <f t="shared" si="118"/>
        <v>0</v>
      </c>
      <c r="X240" s="34">
        <f t="shared" si="118"/>
        <v>0</v>
      </c>
      <c r="Y240" s="34">
        <f t="shared" si="118"/>
        <v>0</v>
      </c>
      <c r="Z240" s="34">
        <f t="shared" si="118"/>
        <v>0</v>
      </c>
      <c r="AA240" s="34">
        <f t="shared" si="118"/>
        <v>0</v>
      </c>
      <c r="AB240" s="34">
        <f t="shared" si="118"/>
        <v>0</v>
      </c>
      <c r="AC240" s="34">
        <f t="shared" si="118"/>
        <v>0</v>
      </c>
      <c r="AD240" s="34">
        <f t="shared" si="118"/>
        <v>0</v>
      </c>
      <c r="AE240" s="34">
        <f t="shared" si="118"/>
        <v>0</v>
      </c>
      <c r="AF240" s="34">
        <f t="shared" si="118"/>
        <v>0</v>
      </c>
      <c r="AG240" s="34">
        <f t="shared" si="118"/>
        <v>0</v>
      </c>
      <c r="AH240" s="34">
        <f t="shared" si="118"/>
        <v>0</v>
      </c>
      <c r="AI240" s="34">
        <f t="shared" si="118"/>
        <v>0</v>
      </c>
      <c r="AJ240" s="34">
        <f t="shared" si="118"/>
        <v>0</v>
      </c>
      <c r="AK240" s="34">
        <f t="shared" si="118"/>
        <v>0</v>
      </c>
      <c r="AL240" s="34">
        <f t="shared" si="118"/>
        <v>0</v>
      </c>
      <c r="AM240" s="34">
        <f t="shared" si="118"/>
        <v>0</v>
      </c>
      <c r="AN240" s="34">
        <f t="shared" si="118"/>
        <v>0</v>
      </c>
      <c r="AO240" s="34">
        <f t="shared" si="118"/>
        <v>0</v>
      </c>
      <c r="AP240" s="34">
        <f t="shared" si="118"/>
        <v>0</v>
      </c>
      <c r="AQ240" s="34">
        <f t="shared" si="118"/>
        <v>0</v>
      </c>
      <c r="AR240" s="34">
        <f t="shared" si="118"/>
        <v>0</v>
      </c>
      <c r="AS240" s="34">
        <f t="shared" si="118"/>
        <v>0</v>
      </c>
      <c r="AT240" s="34">
        <f t="shared" si="118"/>
        <v>0</v>
      </c>
      <c r="AU240" s="34">
        <f t="shared" si="118"/>
        <v>0</v>
      </c>
      <c r="AV240" s="34">
        <f t="shared" si="118"/>
        <v>0</v>
      </c>
      <c r="AX240" s="35" t="str">
        <f t="shared" si="99"/>
        <v>OK</v>
      </c>
      <c r="AY240" s="53">
        <v>306</v>
      </c>
      <c r="AZ240" s="36">
        <f t="shared" si="100"/>
        <v>0</v>
      </c>
      <c r="BA240" s="7">
        <f>IF(AY240&lt;&gt;0,VLOOKUP(AY240,'2021 ROO Import'!$A$1:$D$966,4,FALSE),0)</f>
        <v>0</v>
      </c>
    </row>
    <row r="241" spans="1:53" ht="9.75" customHeight="1" x14ac:dyDescent="0.15">
      <c r="A241" s="25">
        <f t="shared" si="92"/>
        <v>241</v>
      </c>
      <c r="C241" s="3" t="s">
        <v>1183</v>
      </c>
      <c r="E241" s="44" t="s">
        <v>623</v>
      </c>
      <c r="F241" s="3">
        <f>($AZ241)</f>
        <v>190185.71643479681</v>
      </c>
      <c r="G241" s="34">
        <f t="shared" si="118"/>
        <v>0</v>
      </c>
      <c r="H241" s="34">
        <f t="shared" si="118"/>
        <v>0</v>
      </c>
      <c r="I241" s="34">
        <f t="shared" si="118"/>
        <v>0</v>
      </c>
      <c r="J241" s="34">
        <f t="shared" si="118"/>
        <v>190185.71643479681</v>
      </c>
      <c r="K241" s="34">
        <f t="shared" si="118"/>
        <v>0</v>
      </c>
      <c r="L241" s="34">
        <f t="shared" si="118"/>
        <v>0</v>
      </c>
      <c r="M241" s="34">
        <f t="shared" si="118"/>
        <v>0</v>
      </c>
      <c r="N241" s="34">
        <f t="shared" si="118"/>
        <v>0</v>
      </c>
      <c r="O241" s="34">
        <f t="shared" si="118"/>
        <v>0</v>
      </c>
      <c r="P241" s="34">
        <f t="shared" si="118"/>
        <v>0</v>
      </c>
      <c r="Q241" s="34">
        <f t="shared" si="118"/>
        <v>0</v>
      </c>
      <c r="R241" s="34">
        <f t="shared" si="118"/>
        <v>0</v>
      </c>
      <c r="S241" s="34">
        <f t="shared" si="118"/>
        <v>0</v>
      </c>
      <c r="T241" s="34">
        <f t="shared" si="118"/>
        <v>0</v>
      </c>
      <c r="U241" s="34">
        <f t="shared" si="118"/>
        <v>0</v>
      </c>
      <c r="V241" s="34">
        <f t="shared" si="118"/>
        <v>0</v>
      </c>
      <c r="W241" s="34">
        <f t="shared" si="118"/>
        <v>0</v>
      </c>
      <c r="X241" s="34">
        <f t="shared" si="118"/>
        <v>0</v>
      </c>
      <c r="Y241" s="34">
        <f t="shared" si="118"/>
        <v>0</v>
      </c>
      <c r="Z241" s="34">
        <f t="shared" si="118"/>
        <v>0</v>
      </c>
      <c r="AA241" s="34">
        <f t="shared" si="118"/>
        <v>0</v>
      </c>
      <c r="AB241" s="34">
        <f t="shared" si="118"/>
        <v>0</v>
      </c>
      <c r="AC241" s="34">
        <f t="shared" si="118"/>
        <v>0</v>
      </c>
      <c r="AD241" s="34">
        <f t="shared" si="118"/>
        <v>0</v>
      </c>
      <c r="AE241" s="34">
        <f t="shared" si="118"/>
        <v>0</v>
      </c>
      <c r="AF241" s="34">
        <f t="shared" si="118"/>
        <v>0</v>
      </c>
      <c r="AG241" s="34">
        <f t="shared" si="118"/>
        <v>0</v>
      </c>
      <c r="AH241" s="34">
        <f t="shared" si="118"/>
        <v>0</v>
      </c>
      <c r="AI241" s="34">
        <f t="shared" si="118"/>
        <v>0</v>
      </c>
      <c r="AJ241" s="34">
        <f t="shared" si="118"/>
        <v>0</v>
      </c>
      <c r="AK241" s="34">
        <f t="shared" si="118"/>
        <v>0</v>
      </c>
      <c r="AL241" s="34">
        <f t="shared" si="118"/>
        <v>0</v>
      </c>
      <c r="AM241" s="34">
        <f t="shared" si="118"/>
        <v>0</v>
      </c>
      <c r="AN241" s="34">
        <f t="shared" si="118"/>
        <v>0</v>
      </c>
      <c r="AO241" s="34">
        <f t="shared" si="118"/>
        <v>0</v>
      </c>
      <c r="AP241" s="34">
        <f t="shared" si="118"/>
        <v>0</v>
      </c>
      <c r="AQ241" s="34">
        <f t="shared" si="118"/>
        <v>0</v>
      </c>
      <c r="AR241" s="34">
        <f t="shared" si="118"/>
        <v>0</v>
      </c>
      <c r="AS241" s="34">
        <f t="shared" si="118"/>
        <v>0</v>
      </c>
      <c r="AT241" s="34">
        <f t="shared" si="118"/>
        <v>0</v>
      </c>
      <c r="AU241" s="34">
        <f t="shared" si="118"/>
        <v>0</v>
      </c>
      <c r="AV241" s="34">
        <f t="shared" si="118"/>
        <v>0</v>
      </c>
      <c r="AX241" s="35" t="str">
        <f t="shared" si="99"/>
        <v>OK</v>
      </c>
      <c r="AY241" s="53">
        <v>307</v>
      </c>
      <c r="AZ241" s="36">
        <f t="shared" si="100"/>
        <v>190185.71643479681</v>
      </c>
      <c r="BA241" s="7">
        <f>IF(AY241&lt;&gt;0,VLOOKUP(AY241,'2021 ROO Import'!$A$1:$D$966,4,FALSE),0)</f>
        <v>190185.71643479681</v>
      </c>
    </row>
    <row r="242" spans="1:53" ht="9.75" customHeight="1" x14ac:dyDescent="0.15">
      <c r="A242" s="25">
        <f t="shared" si="92"/>
        <v>242</v>
      </c>
      <c r="B242" s="3" t="s">
        <v>46</v>
      </c>
      <c r="C242" s="3" t="s">
        <v>1184</v>
      </c>
      <c r="E242" s="44" t="s">
        <v>1004</v>
      </c>
      <c r="F242" s="3">
        <f>($AZ242)</f>
        <v>0</v>
      </c>
      <c r="G242" s="34">
        <f t="shared" si="118"/>
        <v>0</v>
      </c>
      <c r="H242" s="34">
        <f t="shared" si="118"/>
        <v>0</v>
      </c>
      <c r="I242" s="34">
        <f t="shared" si="118"/>
        <v>0</v>
      </c>
      <c r="J242" s="34">
        <f t="shared" si="118"/>
        <v>0</v>
      </c>
      <c r="K242" s="34">
        <f t="shared" si="118"/>
        <v>0</v>
      </c>
      <c r="L242" s="34">
        <f t="shared" si="118"/>
        <v>0</v>
      </c>
      <c r="M242" s="34">
        <f t="shared" si="118"/>
        <v>0</v>
      </c>
      <c r="N242" s="34">
        <f t="shared" si="118"/>
        <v>0</v>
      </c>
      <c r="O242" s="34">
        <f t="shared" si="118"/>
        <v>0</v>
      </c>
      <c r="P242" s="34">
        <f t="shared" si="118"/>
        <v>0</v>
      </c>
      <c r="Q242" s="34">
        <f t="shared" si="118"/>
        <v>0</v>
      </c>
      <c r="R242" s="34">
        <f t="shared" si="118"/>
        <v>0</v>
      </c>
      <c r="S242" s="34">
        <f t="shared" si="118"/>
        <v>0</v>
      </c>
      <c r="T242" s="34">
        <f t="shared" si="118"/>
        <v>0</v>
      </c>
      <c r="U242" s="34">
        <f t="shared" si="118"/>
        <v>0</v>
      </c>
      <c r="V242" s="34">
        <f t="shared" si="118"/>
        <v>0</v>
      </c>
      <c r="W242" s="34">
        <f t="shared" si="118"/>
        <v>0</v>
      </c>
      <c r="X242" s="34">
        <f t="shared" si="118"/>
        <v>0</v>
      </c>
      <c r="Y242" s="34">
        <f t="shared" si="118"/>
        <v>0</v>
      </c>
      <c r="Z242" s="34">
        <f t="shared" si="118"/>
        <v>0</v>
      </c>
      <c r="AA242" s="34">
        <f t="shared" si="118"/>
        <v>0</v>
      </c>
      <c r="AB242" s="34">
        <f t="shared" si="118"/>
        <v>0</v>
      </c>
      <c r="AC242" s="34">
        <f t="shared" si="118"/>
        <v>0</v>
      </c>
      <c r="AD242" s="34">
        <f t="shared" si="118"/>
        <v>0</v>
      </c>
      <c r="AE242" s="34">
        <f t="shared" si="118"/>
        <v>0</v>
      </c>
      <c r="AF242" s="34">
        <f t="shared" si="118"/>
        <v>0</v>
      </c>
      <c r="AG242" s="34">
        <f t="shared" si="118"/>
        <v>0</v>
      </c>
      <c r="AH242" s="34">
        <f t="shared" si="118"/>
        <v>0</v>
      </c>
      <c r="AI242" s="34">
        <f t="shared" si="118"/>
        <v>0</v>
      </c>
      <c r="AJ242" s="34">
        <f t="shared" si="118"/>
        <v>0</v>
      </c>
      <c r="AK242" s="34">
        <f t="shared" si="118"/>
        <v>0</v>
      </c>
      <c r="AL242" s="34">
        <f t="shared" si="118"/>
        <v>0</v>
      </c>
      <c r="AM242" s="34">
        <f t="shared" si="118"/>
        <v>0</v>
      </c>
      <c r="AN242" s="34">
        <f t="shared" si="118"/>
        <v>0</v>
      </c>
      <c r="AO242" s="34">
        <f t="shared" si="118"/>
        <v>0</v>
      </c>
      <c r="AP242" s="34">
        <f t="shared" si="118"/>
        <v>0</v>
      </c>
      <c r="AQ242" s="34">
        <f t="shared" si="118"/>
        <v>0</v>
      </c>
      <c r="AR242" s="34">
        <f t="shared" si="118"/>
        <v>0</v>
      </c>
      <c r="AS242" s="34">
        <f t="shared" si="118"/>
        <v>0</v>
      </c>
      <c r="AT242" s="34">
        <f t="shared" si="118"/>
        <v>0</v>
      </c>
      <c r="AU242" s="34">
        <f t="shared" si="118"/>
        <v>0</v>
      </c>
      <c r="AV242" s="34">
        <f t="shared" si="118"/>
        <v>0</v>
      </c>
      <c r="AX242" s="35" t="str">
        <f t="shared" si="99"/>
        <v>OK</v>
      </c>
      <c r="AY242" s="53">
        <v>308</v>
      </c>
      <c r="AZ242" s="36">
        <f t="shared" si="100"/>
        <v>0</v>
      </c>
      <c r="BA242" s="7">
        <f>IF(AY242&lt;&gt;0,VLOOKUP(AY242,'2021 ROO Import'!$A$1:$D$966,4,FALSE),0)</f>
        <v>0</v>
      </c>
    </row>
    <row r="243" spans="1:53" ht="9.75" customHeight="1" x14ac:dyDescent="0.15">
      <c r="A243" s="25">
        <f t="shared" si="92"/>
        <v>243</v>
      </c>
      <c r="C243" s="3" t="s">
        <v>1369</v>
      </c>
      <c r="E243" s="44" t="s">
        <v>639</v>
      </c>
      <c r="F243" s="3">
        <f>($AZ243)</f>
        <v>1408857.42</v>
      </c>
      <c r="G243" s="34">
        <f t="shared" si="118"/>
        <v>243901.96587279666</v>
      </c>
      <c r="H243" s="34">
        <f t="shared" si="118"/>
        <v>42284.932235546265</v>
      </c>
      <c r="I243" s="34">
        <f t="shared" si="118"/>
        <v>0</v>
      </c>
      <c r="J243" s="34">
        <f t="shared" si="118"/>
        <v>289974.40363413288</v>
      </c>
      <c r="K243" s="34">
        <f t="shared" si="118"/>
        <v>0</v>
      </c>
      <c r="L243" s="34">
        <f t="shared" si="118"/>
        <v>0</v>
      </c>
      <c r="M243" s="34">
        <f t="shared" si="118"/>
        <v>0</v>
      </c>
      <c r="N243" s="34">
        <f t="shared" si="118"/>
        <v>320827.30657791713</v>
      </c>
      <c r="O243" s="34">
        <f t="shared" si="118"/>
        <v>0</v>
      </c>
      <c r="P243" s="34">
        <f t="shared" si="118"/>
        <v>19.943236590820806</v>
      </c>
      <c r="Q243" s="34">
        <f t="shared" si="118"/>
        <v>93955.278069773049</v>
      </c>
      <c r="R243" s="34">
        <f t="shared" si="118"/>
        <v>4820.3129641915912</v>
      </c>
      <c r="S243" s="34">
        <f t="shared" si="118"/>
        <v>0</v>
      </c>
      <c r="T243" s="34">
        <f t="shared" si="118"/>
        <v>120892.25822418818</v>
      </c>
      <c r="U243" s="34">
        <f t="shared" si="118"/>
        <v>58207.383589423909</v>
      </c>
      <c r="V243" s="34">
        <f t="shared" si="118"/>
        <v>7597.6751357086177</v>
      </c>
      <c r="W243" s="34">
        <f t="shared" si="118"/>
        <v>27388.378353600689</v>
      </c>
      <c r="X243" s="34">
        <f t="shared" si="118"/>
        <v>13186.996985067</v>
      </c>
      <c r="Y243" s="34">
        <f t="shared" si="118"/>
        <v>7820.1655856430889</v>
      </c>
      <c r="Z243" s="34">
        <f t="shared" si="118"/>
        <v>79923.309802836389</v>
      </c>
      <c r="AA243" s="34">
        <f t="shared" si="118"/>
        <v>38481.593608773095</v>
      </c>
      <c r="AB243" s="34">
        <f t="shared" si="118"/>
        <v>8948.3549679833723</v>
      </c>
      <c r="AC243" s="34">
        <f t="shared" si="118"/>
        <v>4308.4672068068085</v>
      </c>
      <c r="AD243" s="34">
        <f t="shared" si="118"/>
        <v>16381.027653135303</v>
      </c>
      <c r="AE243" s="34">
        <f t="shared" si="118"/>
        <v>27522.761855305464</v>
      </c>
      <c r="AF243" s="34">
        <f t="shared" si="118"/>
        <v>1295.756120967766</v>
      </c>
      <c r="AG243" s="34">
        <f t="shared" si="118"/>
        <v>1119.1483196118095</v>
      </c>
      <c r="AH243" s="34">
        <f t="shared" si="118"/>
        <v>0</v>
      </c>
      <c r="AI243" s="34">
        <f t="shared" si="118"/>
        <v>0</v>
      </c>
      <c r="AJ243" s="34">
        <f t="shared" si="118"/>
        <v>0</v>
      </c>
      <c r="AK243" s="34">
        <f t="shared" si="118"/>
        <v>0</v>
      </c>
      <c r="AL243" s="34">
        <f t="shared" si="118"/>
        <v>0</v>
      </c>
      <c r="AM243" s="34">
        <f t="shared" si="118"/>
        <v>0</v>
      </c>
      <c r="AN243" s="34">
        <f t="shared" si="118"/>
        <v>0</v>
      </c>
      <c r="AO243" s="34">
        <f t="shared" si="118"/>
        <v>0</v>
      </c>
      <c r="AP243" s="34">
        <f t="shared" si="118"/>
        <v>0</v>
      </c>
      <c r="AQ243" s="34">
        <f t="shared" si="118"/>
        <v>0</v>
      </c>
      <c r="AR243" s="34">
        <f t="shared" si="118"/>
        <v>0</v>
      </c>
      <c r="AS243" s="34">
        <f t="shared" si="118"/>
        <v>0</v>
      </c>
      <c r="AT243" s="34">
        <f t="shared" si="118"/>
        <v>0</v>
      </c>
      <c r="AU243" s="34">
        <f t="shared" si="118"/>
        <v>0</v>
      </c>
      <c r="AV243" s="34">
        <f t="shared" si="118"/>
        <v>0</v>
      </c>
      <c r="AX243" s="35" t="str">
        <f t="shared" si="99"/>
        <v>OK</v>
      </c>
      <c r="AY243" s="53">
        <v>309</v>
      </c>
      <c r="AZ243" s="36">
        <f t="shared" si="100"/>
        <v>1408857.42</v>
      </c>
      <c r="BA243" s="7">
        <f>IF(AY243&lt;&gt;0,VLOOKUP(AY243,'2021 ROO Import'!$A$1:$D$966,4,FALSE),0)</f>
        <v>1408857.42</v>
      </c>
    </row>
    <row r="244" spans="1:53" ht="9.75" customHeight="1" x14ac:dyDescent="0.15">
      <c r="A244" s="25">
        <f t="shared" si="92"/>
        <v>244</v>
      </c>
      <c r="B244" s="3" t="s">
        <v>46</v>
      </c>
      <c r="C244" s="3" t="s">
        <v>1185</v>
      </c>
      <c r="E244" s="44" t="s">
        <v>1002</v>
      </c>
      <c r="F244" s="3">
        <f>($AZ244)</f>
        <v>0</v>
      </c>
      <c r="G244" s="34">
        <f t="shared" si="118"/>
        <v>0</v>
      </c>
      <c r="H244" s="34">
        <f t="shared" si="118"/>
        <v>0</v>
      </c>
      <c r="I244" s="34">
        <f t="shared" si="118"/>
        <v>0</v>
      </c>
      <c r="J244" s="34">
        <f t="shared" si="118"/>
        <v>0</v>
      </c>
      <c r="K244" s="34">
        <f t="shared" si="118"/>
        <v>0</v>
      </c>
      <c r="L244" s="34">
        <f t="shared" si="118"/>
        <v>0</v>
      </c>
      <c r="M244" s="34">
        <f t="shared" ref="M244:AV250" si="119">INDEX(Func_Alloc,MATCH($E244,FA_Desc,0),MATCH(M$6,$G$6:$AV$6,0))*$F244</f>
        <v>0</v>
      </c>
      <c r="N244" s="34">
        <f t="shared" si="119"/>
        <v>0</v>
      </c>
      <c r="O244" s="34">
        <f t="shared" si="119"/>
        <v>0</v>
      </c>
      <c r="P244" s="34">
        <f t="shared" si="119"/>
        <v>0</v>
      </c>
      <c r="Q244" s="34">
        <f t="shared" si="119"/>
        <v>0</v>
      </c>
      <c r="R244" s="34">
        <f t="shared" si="119"/>
        <v>0</v>
      </c>
      <c r="S244" s="34">
        <f t="shared" si="119"/>
        <v>0</v>
      </c>
      <c r="T244" s="34">
        <f t="shared" si="119"/>
        <v>0</v>
      </c>
      <c r="U244" s="34">
        <f t="shared" si="119"/>
        <v>0</v>
      </c>
      <c r="V244" s="34">
        <f t="shared" si="119"/>
        <v>0</v>
      </c>
      <c r="W244" s="34">
        <f t="shared" si="119"/>
        <v>0</v>
      </c>
      <c r="X244" s="34">
        <f t="shared" si="119"/>
        <v>0</v>
      </c>
      <c r="Y244" s="34">
        <f t="shared" si="119"/>
        <v>0</v>
      </c>
      <c r="Z244" s="34">
        <f t="shared" si="119"/>
        <v>0</v>
      </c>
      <c r="AA244" s="34">
        <f t="shared" si="119"/>
        <v>0</v>
      </c>
      <c r="AB244" s="34">
        <f t="shared" si="119"/>
        <v>0</v>
      </c>
      <c r="AC244" s="34">
        <f t="shared" si="119"/>
        <v>0</v>
      </c>
      <c r="AD244" s="34">
        <f t="shared" si="119"/>
        <v>0</v>
      </c>
      <c r="AE244" s="34">
        <f t="shared" si="119"/>
        <v>0</v>
      </c>
      <c r="AF244" s="34">
        <f t="shared" si="119"/>
        <v>0</v>
      </c>
      <c r="AG244" s="34">
        <f t="shared" si="119"/>
        <v>0</v>
      </c>
      <c r="AH244" s="34">
        <f t="shared" si="119"/>
        <v>0</v>
      </c>
      <c r="AI244" s="34">
        <f t="shared" si="119"/>
        <v>0</v>
      </c>
      <c r="AJ244" s="34">
        <f t="shared" si="119"/>
        <v>0</v>
      </c>
      <c r="AK244" s="34">
        <f t="shared" si="119"/>
        <v>0</v>
      </c>
      <c r="AL244" s="34">
        <f t="shared" si="119"/>
        <v>0</v>
      </c>
      <c r="AM244" s="34">
        <f t="shared" si="119"/>
        <v>0</v>
      </c>
      <c r="AN244" s="34">
        <f t="shared" si="119"/>
        <v>0</v>
      </c>
      <c r="AO244" s="34">
        <f t="shared" si="119"/>
        <v>0</v>
      </c>
      <c r="AP244" s="34">
        <f t="shared" si="119"/>
        <v>0</v>
      </c>
      <c r="AQ244" s="34">
        <f t="shared" si="119"/>
        <v>0</v>
      </c>
      <c r="AR244" s="34">
        <f t="shared" si="119"/>
        <v>0</v>
      </c>
      <c r="AS244" s="34">
        <f t="shared" si="119"/>
        <v>0</v>
      </c>
      <c r="AT244" s="34">
        <f t="shared" si="119"/>
        <v>0</v>
      </c>
      <c r="AU244" s="34">
        <f t="shared" si="119"/>
        <v>0</v>
      </c>
      <c r="AV244" s="34">
        <f t="shared" si="119"/>
        <v>0</v>
      </c>
      <c r="AX244" s="35" t="str">
        <f t="shared" si="99"/>
        <v>OK</v>
      </c>
      <c r="AY244" s="53">
        <v>310</v>
      </c>
      <c r="AZ244" s="36">
        <f t="shared" si="100"/>
        <v>0</v>
      </c>
      <c r="BA244" s="7">
        <f>IF(AY244&lt;&gt;0,VLOOKUP(AY244,'2021 ROO Import'!$A$1:$D$966,4,FALSE),0)</f>
        <v>0</v>
      </c>
    </row>
    <row r="245" spans="1:53" ht="9.75" customHeight="1" x14ac:dyDescent="0.15">
      <c r="A245" s="25">
        <f t="shared" si="92"/>
        <v>245</v>
      </c>
      <c r="C245" s="3" t="s">
        <v>1186</v>
      </c>
      <c r="E245" s="44" t="s">
        <v>1268</v>
      </c>
      <c r="F245" s="3">
        <f t="shared" ref="F245:F248" si="120">($AZ245)</f>
        <v>0</v>
      </c>
      <c r="G245" s="34">
        <f t="shared" si="118"/>
        <v>0</v>
      </c>
      <c r="H245" s="34">
        <f t="shared" si="118"/>
        <v>0</v>
      </c>
      <c r="I245" s="34">
        <f t="shared" si="118"/>
        <v>0</v>
      </c>
      <c r="J245" s="34">
        <f t="shared" si="118"/>
        <v>0</v>
      </c>
      <c r="K245" s="34">
        <f t="shared" si="118"/>
        <v>0</v>
      </c>
      <c r="L245" s="34">
        <f t="shared" si="118"/>
        <v>0</v>
      </c>
      <c r="M245" s="34">
        <f t="shared" si="119"/>
        <v>0</v>
      </c>
      <c r="N245" s="34">
        <f t="shared" si="119"/>
        <v>0</v>
      </c>
      <c r="O245" s="34">
        <f t="shared" si="119"/>
        <v>0</v>
      </c>
      <c r="P245" s="34">
        <f t="shared" si="119"/>
        <v>0</v>
      </c>
      <c r="Q245" s="34">
        <f t="shared" si="119"/>
        <v>0</v>
      </c>
      <c r="R245" s="34">
        <f t="shared" si="119"/>
        <v>0</v>
      </c>
      <c r="S245" s="34">
        <f t="shared" si="119"/>
        <v>0</v>
      </c>
      <c r="T245" s="34">
        <f t="shared" si="119"/>
        <v>0</v>
      </c>
      <c r="U245" s="34">
        <f t="shared" si="119"/>
        <v>0</v>
      </c>
      <c r="V245" s="34">
        <f t="shared" si="119"/>
        <v>0</v>
      </c>
      <c r="W245" s="34">
        <f t="shared" si="119"/>
        <v>0</v>
      </c>
      <c r="X245" s="34">
        <f t="shared" si="119"/>
        <v>0</v>
      </c>
      <c r="Y245" s="34">
        <f t="shared" si="119"/>
        <v>0</v>
      </c>
      <c r="Z245" s="34">
        <f t="shared" si="119"/>
        <v>0</v>
      </c>
      <c r="AA245" s="34">
        <f t="shared" si="119"/>
        <v>0</v>
      </c>
      <c r="AB245" s="34">
        <f t="shared" si="119"/>
        <v>0</v>
      </c>
      <c r="AC245" s="34">
        <f t="shared" si="119"/>
        <v>0</v>
      </c>
      <c r="AD245" s="34">
        <f t="shared" si="119"/>
        <v>0</v>
      </c>
      <c r="AE245" s="34">
        <f t="shared" si="119"/>
        <v>0</v>
      </c>
      <c r="AF245" s="34">
        <f t="shared" si="119"/>
        <v>0</v>
      </c>
      <c r="AG245" s="34">
        <f t="shared" si="119"/>
        <v>0</v>
      </c>
      <c r="AH245" s="34">
        <f t="shared" si="119"/>
        <v>0</v>
      </c>
      <c r="AI245" s="34">
        <f t="shared" si="119"/>
        <v>0</v>
      </c>
      <c r="AJ245" s="34">
        <f t="shared" si="119"/>
        <v>0</v>
      </c>
      <c r="AK245" s="34">
        <f t="shared" si="119"/>
        <v>0</v>
      </c>
      <c r="AL245" s="34">
        <f t="shared" si="119"/>
        <v>0</v>
      </c>
      <c r="AM245" s="34">
        <f t="shared" si="119"/>
        <v>0</v>
      </c>
      <c r="AN245" s="34">
        <f t="shared" si="119"/>
        <v>0</v>
      </c>
      <c r="AO245" s="34">
        <f t="shared" si="119"/>
        <v>0</v>
      </c>
      <c r="AP245" s="34">
        <f t="shared" si="119"/>
        <v>0</v>
      </c>
      <c r="AQ245" s="34">
        <f t="shared" si="119"/>
        <v>0</v>
      </c>
      <c r="AR245" s="34">
        <f t="shared" si="119"/>
        <v>0</v>
      </c>
      <c r="AS245" s="34">
        <f t="shared" si="119"/>
        <v>0</v>
      </c>
      <c r="AT245" s="34">
        <f t="shared" si="119"/>
        <v>0</v>
      </c>
      <c r="AU245" s="34">
        <f t="shared" si="119"/>
        <v>0</v>
      </c>
      <c r="AV245" s="34">
        <f t="shared" si="119"/>
        <v>0</v>
      </c>
      <c r="AW245" s="7"/>
      <c r="AX245" s="35" t="str">
        <f t="shared" ref="AX245:AX248" si="121">IF(E245&lt;&gt;0,IF(ROUND(SUM(G245:AV245),5)=ROUND(F245,5),"OK","ERROR!"),"")</f>
        <v>OK</v>
      </c>
      <c r="AY245" s="53">
        <v>311</v>
      </c>
      <c r="AZ245" s="36">
        <f t="shared" ref="AZ245:AZ248" si="122">BA245</f>
        <v>0</v>
      </c>
      <c r="BA245" s="7">
        <f>IF(AY245&lt;&gt;0,VLOOKUP(AY245,'2021 ROO Import'!$A$1:$D$966,4,FALSE),0)</f>
        <v>0</v>
      </c>
    </row>
    <row r="246" spans="1:53" ht="9.75" customHeight="1" x14ac:dyDescent="0.15">
      <c r="A246" s="25">
        <f t="shared" si="92"/>
        <v>246</v>
      </c>
      <c r="C246" s="3" t="s">
        <v>1187</v>
      </c>
      <c r="E246" s="44" t="s">
        <v>1268</v>
      </c>
      <c r="F246" s="3">
        <f t="shared" si="120"/>
        <v>13495438</v>
      </c>
      <c r="G246" s="34">
        <f t="shared" si="118"/>
        <v>4293256.257197774</v>
      </c>
      <c r="H246" s="34">
        <f t="shared" si="118"/>
        <v>4097940.7073744498</v>
      </c>
      <c r="I246" s="34">
        <f t="shared" si="118"/>
        <v>0</v>
      </c>
      <c r="J246" s="34">
        <f t="shared" si="118"/>
        <v>5104241.0354277762</v>
      </c>
      <c r="K246" s="34">
        <f t="shared" si="118"/>
        <v>0</v>
      </c>
      <c r="L246" s="34">
        <f t="shared" si="118"/>
        <v>0</v>
      </c>
      <c r="M246" s="34">
        <f t="shared" si="119"/>
        <v>0</v>
      </c>
      <c r="N246" s="34">
        <f t="shared" si="119"/>
        <v>0</v>
      </c>
      <c r="O246" s="34">
        <f t="shared" si="119"/>
        <v>0</v>
      </c>
      <c r="P246" s="34">
        <f t="shared" si="119"/>
        <v>0</v>
      </c>
      <c r="Q246" s="34">
        <f t="shared" si="119"/>
        <v>0</v>
      </c>
      <c r="R246" s="34">
        <f t="shared" si="119"/>
        <v>0</v>
      </c>
      <c r="S246" s="34">
        <f t="shared" si="119"/>
        <v>0</v>
      </c>
      <c r="T246" s="34">
        <f t="shared" si="119"/>
        <v>0</v>
      </c>
      <c r="U246" s="34">
        <f t="shared" si="119"/>
        <v>0</v>
      </c>
      <c r="V246" s="34">
        <f t="shared" si="119"/>
        <v>0</v>
      </c>
      <c r="W246" s="34">
        <f t="shared" si="119"/>
        <v>0</v>
      </c>
      <c r="X246" s="34">
        <f t="shared" si="119"/>
        <v>0</v>
      </c>
      <c r="Y246" s="34">
        <f t="shared" si="119"/>
        <v>0</v>
      </c>
      <c r="Z246" s="34">
        <f t="shared" si="119"/>
        <v>0</v>
      </c>
      <c r="AA246" s="34">
        <f t="shared" si="119"/>
        <v>0</v>
      </c>
      <c r="AB246" s="34">
        <f t="shared" si="119"/>
        <v>0</v>
      </c>
      <c r="AC246" s="34">
        <f t="shared" si="119"/>
        <v>0</v>
      </c>
      <c r="AD246" s="34">
        <f t="shared" si="119"/>
        <v>0</v>
      </c>
      <c r="AE246" s="34">
        <f t="shared" si="119"/>
        <v>0</v>
      </c>
      <c r="AF246" s="34">
        <f t="shared" si="119"/>
        <v>0</v>
      </c>
      <c r="AG246" s="34">
        <f t="shared" si="119"/>
        <v>0</v>
      </c>
      <c r="AH246" s="34">
        <f t="shared" si="119"/>
        <v>0</v>
      </c>
      <c r="AI246" s="34">
        <f t="shared" si="119"/>
        <v>0</v>
      </c>
      <c r="AJ246" s="34">
        <f t="shared" si="119"/>
        <v>0</v>
      </c>
      <c r="AK246" s="34">
        <f t="shared" si="119"/>
        <v>0</v>
      </c>
      <c r="AL246" s="34">
        <f t="shared" si="119"/>
        <v>0</v>
      </c>
      <c r="AM246" s="34">
        <f t="shared" si="119"/>
        <v>0</v>
      </c>
      <c r="AN246" s="34">
        <f t="shared" si="119"/>
        <v>0</v>
      </c>
      <c r="AO246" s="34">
        <f t="shared" si="119"/>
        <v>0</v>
      </c>
      <c r="AP246" s="34">
        <f t="shared" si="119"/>
        <v>0</v>
      </c>
      <c r="AQ246" s="34">
        <f t="shared" si="119"/>
        <v>0</v>
      </c>
      <c r="AR246" s="34">
        <f t="shared" si="119"/>
        <v>0</v>
      </c>
      <c r="AS246" s="34">
        <f t="shared" si="119"/>
        <v>0</v>
      </c>
      <c r="AT246" s="34">
        <f t="shared" si="119"/>
        <v>0</v>
      </c>
      <c r="AU246" s="34">
        <f t="shared" si="119"/>
        <v>0</v>
      </c>
      <c r="AV246" s="34">
        <f t="shared" si="119"/>
        <v>0</v>
      </c>
      <c r="AW246" s="7"/>
      <c r="AX246" s="93" t="str">
        <f t="shared" si="121"/>
        <v>OK</v>
      </c>
      <c r="AY246" s="53" t="s">
        <v>1290</v>
      </c>
      <c r="AZ246" s="36">
        <f t="shared" si="122"/>
        <v>13495438</v>
      </c>
      <c r="BA246" s="7">
        <f>IF(AY246&lt;&gt;0,VLOOKUP(AY246,'2021 ROO Import'!$A$1:$D$966,4,FALSE),0)</f>
        <v>13495438</v>
      </c>
    </row>
    <row r="247" spans="1:53" ht="9.75" customHeight="1" x14ac:dyDescent="0.15">
      <c r="A247" s="25">
        <f t="shared" si="92"/>
        <v>247</v>
      </c>
      <c r="C247" s="3" t="s">
        <v>1188</v>
      </c>
      <c r="E247" s="44" t="s">
        <v>1268</v>
      </c>
      <c r="F247" s="3">
        <f t="shared" si="120"/>
        <v>0</v>
      </c>
      <c r="G247" s="34">
        <f t="shared" si="118"/>
        <v>0</v>
      </c>
      <c r="H247" s="34">
        <f t="shared" si="118"/>
        <v>0</v>
      </c>
      <c r="I247" s="34">
        <f t="shared" si="118"/>
        <v>0</v>
      </c>
      <c r="J247" s="34">
        <f t="shared" si="118"/>
        <v>0</v>
      </c>
      <c r="K247" s="34">
        <f t="shared" si="118"/>
        <v>0</v>
      </c>
      <c r="L247" s="34">
        <f t="shared" si="118"/>
        <v>0</v>
      </c>
      <c r="M247" s="34">
        <f t="shared" si="119"/>
        <v>0</v>
      </c>
      <c r="N247" s="34">
        <f t="shared" si="119"/>
        <v>0</v>
      </c>
      <c r="O247" s="34">
        <f t="shared" si="119"/>
        <v>0</v>
      </c>
      <c r="P247" s="34">
        <f t="shared" si="119"/>
        <v>0</v>
      </c>
      <c r="Q247" s="34">
        <f t="shared" si="119"/>
        <v>0</v>
      </c>
      <c r="R247" s="34">
        <f t="shared" si="119"/>
        <v>0</v>
      </c>
      <c r="S247" s="34">
        <f t="shared" si="119"/>
        <v>0</v>
      </c>
      <c r="T247" s="34">
        <f t="shared" si="119"/>
        <v>0</v>
      </c>
      <c r="U247" s="34">
        <f t="shared" si="119"/>
        <v>0</v>
      </c>
      <c r="V247" s="34">
        <f t="shared" si="119"/>
        <v>0</v>
      </c>
      <c r="W247" s="34">
        <f t="shared" si="119"/>
        <v>0</v>
      </c>
      <c r="X247" s="34">
        <f t="shared" si="119"/>
        <v>0</v>
      </c>
      <c r="Y247" s="34">
        <f t="shared" si="119"/>
        <v>0</v>
      </c>
      <c r="Z247" s="34">
        <f t="shared" si="119"/>
        <v>0</v>
      </c>
      <c r="AA247" s="34">
        <f t="shared" si="119"/>
        <v>0</v>
      </c>
      <c r="AB247" s="34">
        <f t="shared" si="119"/>
        <v>0</v>
      </c>
      <c r="AC247" s="34">
        <f t="shared" si="119"/>
        <v>0</v>
      </c>
      <c r="AD247" s="34">
        <f t="shared" si="119"/>
        <v>0</v>
      </c>
      <c r="AE247" s="34">
        <f t="shared" si="119"/>
        <v>0</v>
      </c>
      <c r="AF247" s="34">
        <f t="shared" si="119"/>
        <v>0</v>
      </c>
      <c r="AG247" s="34">
        <f t="shared" si="119"/>
        <v>0</v>
      </c>
      <c r="AH247" s="34">
        <f t="shared" si="119"/>
        <v>0</v>
      </c>
      <c r="AI247" s="34">
        <f t="shared" si="119"/>
        <v>0</v>
      </c>
      <c r="AJ247" s="34">
        <f t="shared" si="119"/>
        <v>0</v>
      </c>
      <c r="AK247" s="34">
        <f t="shared" si="119"/>
        <v>0</v>
      </c>
      <c r="AL247" s="34">
        <f t="shared" si="119"/>
        <v>0</v>
      </c>
      <c r="AM247" s="34">
        <f t="shared" si="119"/>
        <v>0</v>
      </c>
      <c r="AN247" s="34">
        <f t="shared" si="119"/>
        <v>0</v>
      </c>
      <c r="AO247" s="34">
        <f t="shared" si="119"/>
        <v>0</v>
      </c>
      <c r="AP247" s="34">
        <f t="shared" si="119"/>
        <v>0</v>
      </c>
      <c r="AQ247" s="34">
        <f t="shared" si="119"/>
        <v>0</v>
      </c>
      <c r="AR247" s="34">
        <f t="shared" si="119"/>
        <v>0</v>
      </c>
      <c r="AS247" s="34">
        <f t="shared" si="119"/>
        <v>0</v>
      </c>
      <c r="AT247" s="34">
        <f t="shared" si="119"/>
        <v>0</v>
      </c>
      <c r="AU247" s="34">
        <f t="shared" si="119"/>
        <v>0</v>
      </c>
      <c r="AV247" s="34">
        <f t="shared" si="119"/>
        <v>0</v>
      </c>
      <c r="AW247" s="7"/>
      <c r="AX247" s="93" t="str">
        <f t="shared" si="121"/>
        <v>OK</v>
      </c>
      <c r="AY247" s="53" t="s">
        <v>1291</v>
      </c>
      <c r="AZ247" s="36">
        <f t="shared" si="122"/>
        <v>0</v>
      </c>
      <c r="BA247" s="7">
        <f>IF(AY247&lt;&gt;0,VLOOKUP(AY247,'2021 ROO Import'!$A$1:$D$966,4,FALSE),0)</f>
        <v>0</v>
      </c>
    </row>
    <row r="248" spans="1:53" ht="9.75" customHeight="1" x14ac:dyDescent="0.15">
      <c r="A248" s="25">
        <f t="shared" si="92"/>
        <v>248</v>
      </c>
      <c r="C248" s="3" t="s">
        <v>1189</v>
      </c>
      <c r="E248" s="44" t="s">
        <v>1268</v>
      </c>
      <c r="F248" s="3">
        <f t="shared" si="120"/>
        <v>0</v>
      </c>
      <c r="G248" s="34">
        <f t="shared" si="118"/>
        <v>0</v>
      </c>
      <c r="H248" s="34">
        <f t="shared" si="118"/>
        <v>0</v>
      </c>
      <c r="I248" s="34">
        <f t="shared" si="118"/>
        <v>0</v>
      </c>
      <c r="J248" s="34">
        <f t="shared" si="118"/>
        <v>0</v>
      </c>
      <c r="K248" s="34">
        <f t="shared" si="118"/>
        <v>0</v>
      </c>
      <c r="L248" s="34">
        <f t="shared" si="118"/>
        <v>0</v>
      </c>
      <c r="M248" s="34">
        <f t="shared" si="119"/>
        <v>0</v>
      </c>
      <c r="N248" s="34">
        <f t="shared" si="119"/>
        <v>0</v>
      </c>
      <c r="O248" s="34">
        <f t="shared" si="119"/>
        <v>0</v>
      </c>
      <c r="P248" s="34">
        <f t="shared" si="119"/>
        <v>0</v>
      </c>
      <c r="Q248" s="34">
        <f t="shared" si="119"/>
        <v>0</v>
      </c>
      <c r="R248" s="34">
        <f t="shared" si="119"/>
        <v>0</v>
      </c>
      <c r="S248" s="34">
        <f t="shared" si="119"/>
        <v>0</v>
      </c>
      <c r="T248" s="34">
        <f t="shared" si="119"/>
        <v>0</v>
      </c>
      <c r="U248" s="34">
        <f t="shared" si="119"/>
        <v>0</v>
      </c>
      <c r="V248" s="34">
        <f t="shared" si="119"/>
        <v>0</v>
      </c>
      <c r="W248" s="34">
        <f t="shared" si="119"/>
        <v>0</v>
      </c>
      <c r="X248" s="34">
        <f t="shared" si="119"/>
        <v>0</v>
      </c>
      <c r="Y248" s="34">
        <f t="shared" si="119"/>
        <v>0</v>
      </c>
      <c r="Z248" s="34">
        <f t="shared" si="119"/>
        <v>0</v>
      </c>
      <c r="AA248" s="34">
        <f t="shared" si="119"/>
        <v>0</v>
      </c>
      <c r="AB248" s="34">
        <f t="shared" si="119"/>
        <v>0</v>
      </c>
      <c r="AC248" s="34">
        <f t="shared" si="119"/>
        <v>0</v>
      </c>
      <c r="AD248" s="34">
        <f t="shared" si="119"/>
        <v>0</v>
      </c>
      <c r="AE248" s="34">
        <f t="shared" si="119"/>
        <v>0</v>
      </c>
      <c r="AF248" s="34">
        <f t="shared" si="119"/>
        <v>0</v>
      </c>
      <c r="AG248" s="34">
        <f t="shared" si="119"/>
        <v>0</v>
      </c>
      <c r="AH248" s="34">
        <f t="shared" si="119"/>
        <v>0</v>
      </c>
      <c r="AI248" s="34">
        <f t="shared" si="119"/>
        <v>0</v>
      </c>
      <c r="AJ248" s="34">
        <f t="shared" si="119"/>
        <v>0</v>
      </c>
      <c r="AK248" s="34">
        <f t="shared" si="119"/>
        <v>0</v>
      </c>
      <c r="AL248" s="34">
        <f t="shared" si="119"/>
        <v>0</v>
      </c>
      <c r="AM248" s="34">
        <f t="shared" si="119"/>
        <v>0</v>
      </c>
      <c r="AN248" s="34">
        <f t="shared" si="119"/>
        <v>0</v>
      </c>
      <c r="AO248" s="34">
        <f t="shared" si="119"/>
        <v>0</v>
      </c>
      <c r="AP248" s="34">
        <f t="shared" si="119"/>
        <v>0</v>
      </c>
      <c r="AQ248" s="34">
        <f t="shared" si="119"/>
        <v>0</v>
      </c>
      <c r="AR248" s="34">
        <f t="shared" si="119"/>
        <v>0</v>
      </c>
      <c r="AS248" s="34">
        <f t="shared" si="119"/>
        <v>0</v>
      </c>
      <c r="AT248" s="34">
        <f t="shared" si="119"/>
        <v>0</v>
      </c>
      <c r="AU248" s="34">
        <f t="shared" si="119"/>
        <v>0</v>
      </c>
      <c r="AV248" s="34">
        <f t="shared" si="119"/>
        <v>0</v>
      </c>
      <c r="AW248" s="7"/>
      <c r="AX248" s="93" t="str">
        <f t="shared" si="121"/>
        <v>OK</v>
      </c>
      <c r="AY248" s="53" t="s">
        <v>1292</v>
      </c>
      <c r="AZ248" s="36">
        <f t="shared" si="122"/>
        <v>0</v>
      </c>
      <c r="BA248" s="7">
        <f>IF(AY248&lt;&gt;0,VLOOKUP(AY248,'2021 ROO Import'!$A$1:$D$966,4,FALSE),0)</f>
        <v>0</v>
      </c>
    </row>
    <row r="249" spans="1:53" ht="9.75" customHeight="1" x14ac:dyDescent="0.15">
      <c r="A249" s="25">
        <f t="shared" si="92"/>
        <v>249</v>
      </c>
      <c r="C249" s="3" t="s">
        <v>338</v>
      </c>
      <c r="D249" s="7"/>
      <c r="E249" s="7"/>
      <c r="F249" s="3">
        <f>SUM(F240:F248)</f>
        <v>15094481.136434797</v>
      </c>
      <c r="AX249" s="35" t="str">
        <f t="shared" si="99"/>
        <v/>
      </c>
      <c r="AZ249" s="36">
        <f t="shared" si="100"/>
        <v>0</v>
      </c>
      <c r="BA249" s="7">
        <f>IF(AY249&lt;&gt;0,VLOOKUP(AY249,'2021 ROO Import'!$A$1:$D$966,4,FALSE),0)</f>
        <v>0</v>
      </c>
    </row>
    <row r="250" spans="1:53" ht="9.75" customHeight="1" x14ac:dyDescent="0.15">
      <c r="A250" s="25">
        <f t="shared" si="92"/>
        <v>250</v>
      </c>
      <c r="B250" s="3" t="s">
        <v>803</v>
      </c>
      <c r="D250" s="7"/>
      <c r="E250" s="44" t="s">
        <v>1004</v>
      </c>
      <c r="F250" s="3">
        <f>($AZ250)</f>
        <v>0</v>
      </c>
      <c r="G250" s="34">
        <f t="shared" si="118"/>
        <v>0</v>
      </c>
      <c r="H250" s="34">
        <f t="shared" si="118"/>
        <v>0</v>
      </c>
      <c r="I250" s="34">
        <f t="shared" si="118"/>
        <v>0</v>
      </c>
      <c r="J250" s="34">
        <f t="shared" si="118"/>
        <v>0</v>
      </c>
      <c r="K250" s="34">
        <f t="shared" si="118"/>
        <v>0</v>
      </c>
      <c r="L250" s="34">
        <f t="shared" si="118"/>
        <v>0</v>
      </c>
      <c r="M250" s="34">
        <f t="shared" si="119"/>
        <v>0</v>
      </c>
      <c r="N250" s="34">
        <f t="shared" si="119"/>
        <v>0</v>
      </c>
      <c r="O250" s="34">
        <f t="shared" si="119"/>
        <v>0</v>
      </c>
      <c r="P250" s="34">
        <f t="shared" si="119"/>
        <v>0</v>
      </c>
      <c r="Q250" s="34">
        <f t="shared" si="119"/>
        <v>0</v>
      </c>
      <c r="R250" s="34">
        <f t="shared" si="119"/>
        <v>0</v>
      </c>
      <c r="S250" s="34">
        <f t="shared" si="119"/>
        <v>0</v>
      </c>
      <c r="T250" s="34">
        <f t="shared" si="119"/>
        <v>0</v>
      </c>
      <c r="U250" s="34">
        <f t="shared" si="119"/>
        <v>0</v>
      </c>
      <c r="V250" s="34">
        <f t="shared" si="119"/>
        <v>0</v>
      </c>
      <c r="W250" s="34">
        <f t="shared" si="119"/>
        <v>0</v>
      </c>
      <c r="X250" s="34">
        <f t="shared" si="119"/>
        <v>0</v>
      </c>
      <c r="Y250" s="34">
        <f t="shared" si="119"/>
        <v>0</v>
      </c>
      <c r="Z250" s="34">
        <f t="shared" si="119"/>
        <v>0</v>
      </c>
      <c r="AA250" s="34">
        <f t="shared" si="119"/>
        <v>0</v>
      </c>
      <c r="AB250" s="34">
        <f t="shared" si="119"/>
        <v>0</v>
      </c>
      <c r="AC250" s="34">
        <f t="shared" si="119"/>
        <v>0</v>
      </c>
      <c r="AD250" s="34">
        <f t="shared" si="119"/>
        <v>0</v>
      </c>
      <c r="AE250" s="34">
        <f t="shared" si="119"/>
        <v>0</v>
      </c>
      <c r="AF250" s="34">
        <f t="shared" si="119"/>
        <v>0</v>
      </c>
      <c r="AG250" s="34">
        <f t="shared" si="119"/>
        <v>0</v>
      </c>
      <c r="AH250" s="34">
        <f t="shared" si="119"/>
        <v>0</v>
      </c>
      <c r="AI250" s="34">
        <f t="shared" si="119"/>
        <v>0</v>
      </c>
      <c r="AJ250" s="34">
        <f t="shared" si="119"/>
        <v>0</v>
      </c>
      <c r="AK250" s="34">
        <f t="shared" si="119"/>
        <v>0</v>
      </c>
      <c r="AL250" s="34">
        <f t="shared" si="119"/>
        <v>0</v>
      </c>
      <c r="AM250" s="34">
        <f t="shared" si="119"/>
        <v>0</v>
      </c>
      <c r="AN250" s="34">
        <f t="shared" si="119"/>
        <v>0</v>
      </c>
      <c r="AO250" s="34">
        <f t="shared" si="119"/>
        <v>0</v>
      </c>
      <c r="AP250" s="34">
        <f t="shared" si="119"/>
        <v>0</v>
      </c>
      <c r="AQ250" s="34">
        <f t="shared" si="119"/>
        <v>0</v>
      </c>
      <c r="AR250" s="34">
        <f t="shared" si="119"/>
        <v>0</v>
      </c>
      <c r="AS250" s="34">
        <f t="shared" si="119"/>
        <v>0</v>
      </c>
      <c r="AT250" s="34">
        <f t="shared" si="119"/>
        <v>0</v>
      </c>
      <c r="AU250" s="34">
        <f t="shared" si="119"/>
        <v>0</v>
      </c>
      <c r="AV250" s="34">
        <f t="shared" si="119"/>
        <v>0</v>
      </c>
      <c r="AX250" s="35" t="str">
        <f t="shared" ref="AX250" si="123">IF(E250&lt;&gt;0,IF(ROUND(SUM(G250:AV250),5)=ROUND(F250,5),"OK","ERROR!"),"")</f>
        <v>OK</v>
      </c>
      <c r="AY250" s="53">
        <v>313</v>
      </c>
      <c r="AZ250" s="36">
        <f t="shared" si="100"/>
        <v>0</v>
      </c>
      <c r="BA250" s="7">
        <f>IF(AY250&lt;&gt;0,VLOOKUP(AY250,'2021 ROO Import'!$A$1:$D$966,4,FALSE),0)</f>
        <v>0</v>
      </c>
    </row>
    <row r="251" spans="1:53" ht="9.75" customHeight="1" x14ac:dyDescent="0.15">
      <c r="A251" s="25">
        <f t="shared" si="92"/>
        <v>251</v>
      </c>
      <c r="B251" s="3" t="s">
        <v>46</v>
      </c>
      <c r="C251" s="3" t="s">
        <v>339</v>
      </c>
      <c r="F251" s="3">
        <f>IF(ROUND(SUM(F238+F249+F250),0)=ROUND(SUM(G251:S251,T251:AH251,AI251:AW251),0),SUM(F238+F249+F250),"      WRONG")</f>
        <v>15094481.136434797</v>
      </c>
      <c r="G251" s="3">
        <f>SUM(G235:G250)</f>
        <v>4537158.2230705703</v>
      </c>
      <c r="H251" s="3">
        <f t="shared" ref="H251:AV251" si="124">SUM(H235:H250)</f>
        <v>4140225.6396099962</v>
      </c>
      <c r="I251" s="3">
        <f t="shared" si="124"/>
        <v>0</v>
      </c>
      <c r="J251" s="3">
        <f t="shared" si="124"/>
        <v>5584401.1554967063</v>
      </c>
      <c r="K251" s="3">
        <f t="shared" si="124"/>
        <v>0</v>
      </c>
      <c r="L251" s="3">
        <f t="shared" si="124"/>
        <v>0</v>
      </c>
      <c r="M251" s="3">
        <f t="shared" si="124"/>
        <v>0</v>
      </c>
      <c r="N251" s="3">
        <f t="shared" si="124"/>
        <v>320827.30657791713</v>
      </c>
      <c r="O251" s="3">
        <f t="shared" si="124"/>
        <v>0</v>
      </c>
      <c r="P251" s="3">
        <f t="shared" si="124"/>
        <v>19.943236590820806</v>
      </c>
      <c r="Q251" s="3">
        <f t="shared" si="124"/>
        <v>93955.278069773049</v>
      </c>
      <c r="R251" s="3">
        <f t="shared" si="124"/>
        <v>4820.3129641915912</v>
      </c>
      <c r="S251" s="3">
        <f t="shared" si="124"/>
        <v>0</v>
      </c>
      <c r="T251" s="3">
        <f t="shared" si="124"/>
        <v>120892.25822418818</v>
      </c>
      <c r="U251" s="3">
        <f t="shared" si="124"/>
        <v>58207.383589423909</v>
      </c>
      <c r="V251" s="3">
        <f t="shared" si="124"/>
        <v>7597.6751357086177</v>
      </c>
      <c r="W251" s="3">
        <f t="shared" si="124"/>
        <v>27388.378353600689</v>
      </c>
      <c r="X251" s="3">
        <f t="shared" si="124"/>
        <v>13186.996985067</v>
      </c>
      <c r="Y251" s="3">
        <f t="shared" si="124"/>
        <v>7820.1655856430889</v>
      </c>
      <c r="Z251" s="3">
        <f t="shared" si="124"/>
        <v>79923.309802836389</v>
      </c>
      <c r="AA251" s="3">
        <f t="shared" si="124"/>
        <v>38481.593608773095</v>
      </c>
      <c r="AB251" s="3">
        <f t="shared" si="124"/>
        <v>8948.3549679833723</v>
      </c>
      <c r="AC251" s="3">
        <f t="shared" si="124"/>
        <v>4308.4672068068085</v>
      </c>
      <c r="AD251" s="3">
        <f t="shared" si="124"/>
        <v>16381.027653135303</v>
      </c>
      <c r="AE251" s="3">
        <f t="shared" si="124"/>
        <v>27522.761855305464</v>
      </c>
      <c r="AF251" s="3">
        <f t="shared" si="124"/>
        <v>1295.756120967766</v>
      </c>
      <c r="AG251" s="3">
        <f t="shared" si="124"/>
        <v>1119.1483196118095</v>
      </c>
      <c r="AH251" s="3">
        <f t="shared" si="124"/>
        <v>0</v>
      </c>
      <c r="AI251" s="3">
        <f t="shared" si="124"/>
        <v>0</v>
      </c>
      <c r="AJ251" s="3">
        <f t="shared" si="124"/>
        <v>0</v>
      </c>
      <c r="AK251" s="3">
        <f t="shared" si="124"/>
        <v>0</v>
      </c>
      <c r="AL251" s="3">
        <f t="shared" si="124"/>
        <v>0</v>
      </c>
      <c r="AM251" s="3">
        <f t="shared" si="124"/>
        <v>0</v>
      </c>
      <c r="AN251" s="3">
        <f t="shared" si="124"/>
        <v>0</v>
      </c>
      <c r="AO251" s="3">
        <f t="shared" si="124"/>
        <v>0</v>
      </c>
      <c r="AP251" s="3">
        <f t="shared" si="124"/>
        <v>0</v>
      </c>
      <c r="AQ251" s="3">
        <f t="shared" si="124"/>
        <v>0</v>
      </c>
      <c r="AR251" s="3">
        <f t="shared" si="124"/>
        <v>0</v>
      </c>
      <c r="AS251" s="3">
        <f t="shared" si="124"/>
        <v>0</v>
      </c>
      <c r="AT251" s="3">
        <f t="shared" si="124"/>
        <v>0</v>
      </c>
      <c r="AU251" s="3">
        <f t="shared" si="124"/>
        <v>0</v>
      </c>
      <c r="AV251" s="3">
        <f t="shared" si="124"/>
        <v>0</v>
      </c>
      <c r="AX251" s="35" t="str">
        <f t="shared" si="99"/>
        <v/>
      </c>
      <c r="AZ251" s="36">
        <f t="shared" si="100"/>
        <v>0</v>
      </c>
      <c r="BA251" s="7">
        <f>IF(AY251&lt;&gt;0,VLOOKUP(AY251,'2021 ROO Import'!$A$1:$D$966,4,FALSE),0)</f>
        <v>0</v>
      </c>
    </row>
    <row r="252" spans="1:53" ht="9.75" customHeight="1" x14ac:dyDescent="0.15">
      <c r="A252" s="25">
        <f t="shared" si="92"/>
        <v>252</v>
      </c>
      <c r="B252" s="3" t="s">
        <v>46</v>
      </c>
      <c r="C252" s="3" t="s">
        <v>46</v>
      </c>
      <c r="AX252" s="35" t="str">
        <f t="shared" si="99"/>
        <v/>
      </c>
      <c r="AZ252" s="36">
        <f t="shared" si="100"/>
        <v>0</v>
      </c>
      <c r="BA252" s="7">
        <f>IF(AY252&lt;&gt;0,VLOOKUP(AY252,'2021 ROO Import'!$A$1:$D$966,4,FALSE),0)</f>
        <v>0</v>
      </c>
    </row>
    <row r="253" spans="1:53" ht="9.75" customHeight="1" x14ac:dyDescent="0.15">
      <c r="A253" s="25">
        <f t="shared" si="92"/>
        <v>253</v>
      </c>
      <c r="B253" s="3" t="s">
        <v>340</v>
      </c>
      <c r="AX253" s="35" t="str">
        <f t="shared" si="99"/>
        <v/>
      </c>
      <c r="AZ253" s="36">
        <f t="shared" si="100"/>
        <v>0</v>
      </c>
      <c r="BA253" s="7">
        <f>IF(AY253&lt;&gt;0,VLOOKUP(AY253,'2021 ROO Import'!$A$1:$D$966,4,FALSE),0)</f>
        <v>0</v>
      </c>
    </row>
    <row r="254" spans="1:53" ht="9.75" customHeight="1" x14ac:dyDescent="0.15">
      <c r="A254" s="25">
        <f t="shared" si="92"/>
        <v>254</v>
      </c>
      <c r="B254" s="3" t="s">
        <v>341</v>
      </c>
      <c r="C254" s="3" t="s">
        <v>342</v>
      </c>
      <c r="E254" s="44" t="s">
        <v>621</v>
      </c>
      <c r="F254" s="3">
        <f>($AZ254)</f>
        <v>31873329.384883672</v>
      </c>
      <c r="G254" s="34">
        <f t="shared" ref="G254:V256" si="125">INDEX(Func_Alloc,MATCH($E254,FA_Desc,0),MATCH(G$6,$G$6:$AV$6,0))*$F254</f>
        <v>0</v>
      </c>
      <c r="H254" s="34">
        <f t="shared" si="125"/>
        <v>0</v>
      </c>
      <c r="I254" s="34">
        <f t="shared" si="125"/>
        <v>0</v>
      </c>
      <c r="J254" s="34">
        <f t="shared" si="125"/>
        <v>31873329.384883672</v>
      </c>
      <c r="K254" s="34">
        <f t="shared" si="125"/>
        <v>0</v>
      </c>
      <c r="L254" s="34">
        <f t="shared" si="125"/>
        <v>0</v>
      </c>
      <c r="M254" s="34">
        <f t="shared" si="125"/>
        <v>0</v>
      </c>
      <c r="N254" s="34">
        <f t="shared" si="125"/>
        <v>0</v>
      </c>
      <c r="O254" s="34">
        <f t="shared" si="125"/>
        <v>0</v>
      </c>
      <c r="P254" s="34">
        <f t="shared" si="125"/>
        <v>0</v>
      </c>
      <c r="Q254" s="34">
        <f t="shared" si="125"/>
        <v>0</v>
      </c>
      <c r="R254" s="34">
        <f t="shared" si="125"/>
        <v>0</v>
      </c>
      <c r="S254" s="34">
        <f t="shared" si="125"/>
        <v>0</v>
      </c>
      <c r="T254" s="34">
        <f t="shared" si="125"/>
        <v>0</v>
      </c>
      <c r="U254" s="34">
        <f t="shared" si="125"/>
        <v>0</v>
      </c>
      <c r="V254" s="34">
        <f t="shared" si="125"/>
        <v>0</v>
      </c>
      <c r="W254" s="34">
        <f t="shared" ref="K254:AV256" si="126">INDEX(Func_Alloc,MATCH($E254,FA_Desc,0),MATCH(W$6,$G$6:$AV$6,0))*$F254</f>
        <v>0</v>
      </c>
      <c r="X254" s="34">
        <f t="shared" si="126"/>
        <v>0</v>
      </c>
      <c r="Y254" s="34">
        <f t="shared" si="126"/>
        <v>0</v>
      </c>
      <c r="Z254" s="34">
        <f t="shared" si="126"/>
        <v>0</v>
      </c>
      <c r="AA254" s="34">
        <f t="shared" si="126"/>
        <v>0</v>
      </c>
      <c r="AB254" s="34">
        <f t="shared" si="126"/>
        <v>0</v>
      </c>
      <c r="AC254" s="34">
        <f t="shared" si="126"/>
        <v>0</v>
      </c>
      <c r="AD254" s="34">
        <f t="shared" si="126"/>
        <v>0</v>
      </c>
      <c r="AE254" s="34">
        <f t="shared" si="126"/>
        <v>0</v>
      </c>
      <c r="AF254" s="34">
        <f t="shared" si="126"/>
        <v>0</v>
      </c>
      <c r="AG254" s="34">
        <f t="shared" si="126"/>
        <v>0</v>
      </c>
      <c r="AH254" s="34">
        <f t="shared" si="126"/>
        <v>0</v>
      </c>
      <c r="AI254" s="34">
        <f t="shared" si="126"/>
        <v>0</v>
      </c>
      <c r="AJ254" s="34">
        <f t="shared" si="126"/>
        <v>0</v>
      </c>
      <c r="AK254" s="34">
        <f t="shared" si="126"/>
        <v>0</v>
      </c>
      <c r="AL254" s="34">
        <f t="shared" si="126"/>
        <v>0</v>
      </c>
      <c r="AM254" s="34">
        <f t="shared" si="126"/>
        <v>0</v>
      </c>
      <c r="AN254" s="34">
        <f t="shared" si="126"/>
        <v>0</v>
      </c>
      <c r="AO254" s="34">
        <f t="shared" si="126"/>
        <v>0</v>
      </c>
      <c r="AP254" s="34">
        <f t="shared" si="126"/>
        <v>0</v>
      </c>
      <c r="AQ254" s="34">
        <f t="shared" si="126"/>
        <v>0</v>
      </c>
      <c r="AR254" s="34">
        <f t="shared" si="126"/>
        <v>0</v>
      </c>
      <c r="AS254" s="34">
        <f t="shared" si="126"/>
        <v>0</v>
      </c>
      <c r="AT254" s="34">
        <f t="shared" si="126"/>
        <v>0</v>
      </c>
      <c r="AU254" s="34">
        <f t="shared" si="126"/>
        <v>0</v>
      </c>
      <c r="AV254" s="34">
        <f t="shared" si="126"/>
        <v>0</v>
      </c>
      <c r="AX254" s="35" t="str">
        <f t="shared" si="99"/>
        <v>OK</v>
      </c>
      <c r="AY254" s="53">
        <v>318</v>
      </c>
      <c r="AZ254" s="36">
        <f t="shared" si="100"/>
        <v>31873329.384883672</v>
      </c>
      <c r="BA254" s="7">
        <f>IF(AY254&lt;&gt;0,VLOOKUP(AY254,'2021 ROO Import'!$A$1:$D$966,4,FALSE),0)</f>
        <v>31873329.384883672</v>
      </c>
    </row>
    <row r="255" spans="1:53" ht="9.75" customHeight="1" x14ac:dyDescent="0.15">
      <c r="A255" s="25">
        <f t="shared" si="92"/>
        <v>255</v>
      </c>
      <c r="B255" s="3" t="s">
        <v>343</v>
      </c>
      <c r="C255" s="3" t="s">
        <v>344</v>
      </c>
      <c r="E255" s="44" t="s">
        <v>621</v>
      </c>
      <c r="F255" s="3">
        <f>($AZ255)</f>
        <v>960575.40306903236</v>
      </c>
      <c r="G255" s="34">
        <f t="shared" si="125"/>
        <v>0</v>
      </c>
      <c r="H255" s="34">
        <f t="shared" si="125"/>
        <v>0</v>
      </c>
      <c r="I255" s="34">
        <f t="shared" si="125"/>
        <v>0</v>
      </c>
      <c r="J255" s="34">
        <f t="shared" si="125"/>
        <v>960575.40306903236</v>
      </c>
      <c r="K255" s="34">
        <f t="shared" si="126"/>
        <v>0</v>
      </c>
      <c r="L255" s="34">
        <f t="shared" si="126"/>
        <v>0</v>
      </c>
      <c r="M255" s="34">
        <f t="shared" si="126"/>
        <v>0</v>
      </c>
      <c r="N255" s="34">
        <f t="shared" si="126"/>
        <v>0</v>
      </c>
      <c r="O255" s="34">
        <f t="shared" si="126"/>
        <v>0</v>
      </c>
      <c r="P255" s="34">
        <f t="shared" si="126"/>
        <v>0</v>
      </c>
      <c r="Q255" s="34">
        <f t="shared" si="126"/>
        <v>0</v>
      </c>
      <c r="R255" s="34">
        <f t="shared" si="126"/>
        <v>0</v>
      </c>
      <c r="S255" s="34">
        <f t="shared" si="126"/>
        <v>0</v>
      </c>
      <c r="T255" s="34">
        <f t="shared" si="126"/>
        <v>0</v>
      </c>
      <c r="U255" s="34">
        <f t="shared" si="126"/>
        <v>0</v>
      </c>
      <c r="V255" s="34">
        <f t="shared" si="126"/>
        <v>0</v>
      </c>
      <c r="W255" s="34">
        <f t="shared" si="126"/>
        <v>0</v>
      </c>
      <c r="X255" s="34">
        <f t="shared" si="126"/>
        <v>0</v>
      </c>
      <c r="Y255" s="34">
        <f t="shared" si="126"/>
        <v>0</v>
      </c>
      <c r="Z255" s="34">
        <f t="shared" si="126"/>
        <v>0</v>
      </c>
      <c r="AA255" s="34">
        <f t="shared" si="126"/>
        <v>0</v>
      </c>
      <c r="AB255" s="34">
        <f t="shared" si="126"/>
        <v>0</v>
      </c>
      <c r="AC255" s="34">
        <f t="shared" si="126"/>
        <v>0</v>
      </c>
      <c r="AD255" s="34">
        <f t="shared" si="126"/>
        <v>0</v>
      </c>
      <c r="AE255" s="34">
        <f t="shared" si="126"/>
        <v>0</v>
      </c>
      <c r="AF255" s="34">
        <f t="shared" si="126"/>
        <v>0</v>
      </c>
      <c r="AG255" s="34">
        <f t="shared" si="126"/>
        <v>0</v>
      </c>
      <c r="AH255" s="34">
        <f t="shared" si="126"/>
        <v>0</v>
      </c>
      <c r="AI255" s="34">
        <f t="shared" si="126"/>
        <v>0</v>
      </c>
      <c r="AJ255" s="34">
        <f t="shared" si="126"/>
        <v>0</v>
      </c>
      <c r="AK255" s="34">
        <f t="shared" si="126"/>
        <v>0</v>
      </c>
      <c r="AL255" s="34">
        <f t="shared" si="126"/>
        <v>0</v>
      </c>
      <c r="AM255" s="34">
        <f t="shared" si="126"/>
        <v>0</v>
      </c>
      <c r="AN255" s="34">
        <f t="shared" si="126"/>
        <v>0</v>
      </c>
      <c r="AO255" s="34">
        <f t="shared" si="126"/>
        <v>0</v>
      </c>
      <c r="AP255" s="34">
        <f t="shared" si="126"/>
        <v>0</v>
      </c>
      <c r="AQ255" s="34">
        <f t="shared" si="126"/>
        <v>0</v>
      </c>
      <c r="AR255" s="34">
        <f t="shared" si="126"/>
        <v>0</v>
      </c>
      <c r="AS255" s="34">
        <f t="shared" si="126"/>
        <v>0</v>
      </c>
      <c r="AT255" s="34">
        <f t="shared" si="126"/>
        <v>0</v>
      </c>
      <c r="AU255" s="34">
        <f t="shared" si="126"/>
        <v>0</v>
      </c>
      <c r="AV255" s="34">
        <f t="shared" si="126"/>
        <v>0</v>
      </c>
      <c r="AX255" s="35" t="str">
        <f t="shared" si="99"/>
        <v>OK</v>
      </c>
      <c r="AY255" s="53">
        <v>319</v>
      </c>
      <c r="AZ255" s="36">
        <f t="shared" si="100"/>
        <v>960575.40306903236</v>
      </c>
      <c r="BA255" s="7">
        <f>IF(AY255&lt;&gt;0,VLOOKUP(AY255,'2021 ROO Import'!$A$1:$D$966,4,FALSE),0)</f>
        <v>960575.40306903236</v>
      </c>
    </row>
    <row r="256" spans="1:53" ht="9.75" customHeight="1" x14ac:dyDescent="0.15">
      <c r="A256" s="25">
        <f t="shared" si="92"/>
        <v>256</v>
      </c>
      <c r="B256" s="3" t="s">
        <v>345</v>
      </c>
      <c r="C256" s="3" t="s">
        <v>346</v>
      </c>
      <c r="E256" s="44" t="s">
        <v>621</v>
      </c>
      <c r="F256" s="3">
        <f>($AZ256)</f>
        <v>7461482.0027788281</v>
      </c>
      <c r="G256" s="34">
        <f t="shared" si="125"/>
        <v>0</v>
      </c>
      <c r="H256" s="34">
        <f t="shared" si="125"/>
        <v>0</v>
      </c>
      <c r="I256" s="34">
        <f t="shared" si="125"/>
        <v>0</v>
      </c>
      <c r="J256" s="34">
        <f t="shared" si="125"/>
        <v>7461482.0027788281</v>
      </c>
      <c r="K256" s="34">
        <f t="shared" si="126"/>
        <v>0</v>
      </c>
      <c r="L256" s="34">
        <f t="shared" si="126"/>
        <v>0</v>
      </c>
      <c r="M256" s="34">
        <f t="shared" si="126"/>
        <v>0</v>
      </c>
      <c r="N256" s="34">
        <f t="shared" si="126"/>
        <v>0</v>
      </c>
      <c r="O256" s="34">
        <f t="shared" si="126"/>
        <v>0</v>
      </c>
      <c r="P256" s="34">
        <f t="shared" si="126"/>
        <v>0</v>
      </c>
      <c r="Q256" s="34">
        <f t="shared" si="126"/>
        <v>0</v>
      </c>
      <c r="R256" s="34">
        <f t="shared" si="126"/>
        <v>0</v>
      </c>
      <c r="S256" s="34">
        <f t="shared" si="126"/>
        <v>0</v>
      </c>
      <c r="T256" s="34">
        <f t="shared" si="126"/>
        <v>0</v>
      </c>
      <c r="U256" s="34">
        <f t="shared" si="126"/>
        <v>0</v>
      </c>
      <c r="V256" s="34">
        <f t="shared" si="126"/>
        <v>0</v>
      </c>
      <c r="W256" s="34">
        <f t="shared" si="126"/>
        <v>0</v>
      </c>
      <c r="X256" s="34">
        <f t="shared" si="126"/>
        <v>0</v>
      </c>
      <c r="Y256" s="34">
        <f t="shared" si="126"/>
        <v>0</v>
      </c>
      <c r="Z256" s="34">
        <f t="shared" si="126"/>
        <v>0</v>
      </c>
      <c r="AA256" s="34">
        <f t="shared" si="126"/>
        <v>0</v>
      </c>
      <c r="AB256" s="34">
        <f t="shared" si="126"/>
        <v>0</v>
      </c>
      <c r="AC256" s="34">
        <f t="shared" si="126"/>
        <v>0</v>
      </c>
      <c r="AD256" s="34">
        <f t="shared" si="126"/>
        <v>0</v>
      </c>
      <c r="AE256" s="34">
        <f t="shared" si="126"/>
        <v>0</v>
      </c>
      <c r="AF256" s="34">
        <f t="shared" si="126"/>
        <v>0</v>
      </c>
      <c r="AG256" s="34">
        <f t="shared" si="126"/>
        <v>0</v>
      </c>
      <c r="AH256" s="34">
        <f t="shared" si="126"/>
        <v>0</v>
      </c>
      <c r="AI256" s="34">
        <f t="shared" si="126"/>
        <v>0</v>
      </c>
      <c r="AJ256" s="34">
        <f t="shared" si="126"/>
        <v>0</v>
      </c>
      <c r="AK256" s="34">
        <f t="shared" si="126"/>
        <v>0</v>
      </c>
      <c r="AL256" s="34">
        <f t="shared" si="126"/>
        <v>0</v>
      </c>
      <c r="AM256" s="34">
        <f t="shared" si="126"/>
        <v>0</v>
      </c>
      <c r="AN256" s="34">
        <f t="shared" si="126"/>
        <v>0</v>
      </c>
      <c r="AO256" s="34">
        <f t="shared" si="126"/>
        <v>0</v>
      </c>
      <c r="AP256" s="34">
        <f t="shared" si="126"/>
        <v>0</v>
      </c>
      <c r="AQ256" s="34">
        <f t="shared" si="126"/>
        <v>0</v>
      </c>
      <c r="AR256" s="34">
        <f t="shared" si="126"/>
        <v>0</v>
      </c>
      <c r="AS256" s="34">
        <f t="shared" si="126"/>
        <v>0</v>
      </c>
      <c r="AT256" s="34">
        <f t="shared" si="126"/>
        <v>0</v>
      </c>
      <c r="AU256" s="34">
        <f t="shared" si="126"/>
        <v>0</v>
      </c>
      <c r="AV256" s="34">
        <f t="shared" si="126"/>
        <v>0</v>
      </c>
      <c r="AX256" s="35" t="str">
        <f t="shared" si="99"/>
        <v>OK</v>
      </c>
      <c r="AY256" s="53">
        <v>320</v>
      </c>
      <c r="AZ256" s="36">
        <f t="shared" si="100"/>
        <v>7461482.0027788281</v>
      </c>
      <c r="BA256" s="7">
        <f>IF(AY256&lt;&gt;0,VLOOKUP(AY256,'2021 ROO Import'!$A$1:$D$966,4,FALSE),0)</f>
        <v>7461482.0027788281</v>
      </c>
    </row>
    <row r="257" spans="1:53" ht="9.75" customHeight="1" x14ac:dyDescent="0.15">
      <c r="A257" s="25">
        <f t="shared" si="92"/>
        <v>257</v>
      </c>
      <c r="B257" s="3" t="s">
        <v>46</v>
      </c>
      <c r="C257" s="3" t="s">
        <v>347</v>
      </c>
      <c r="F257" s="3">
        <f>IF(ROUND(SUM(F254:F256),0)=ROUND(SUM(G257:S257,T257:AH257,AI257:AW257),0),SUM(F254:F256),"      WRONG")</f>
        <v>40295386.790731534</v>
      </c>
      <c r="G257" s="3">
        <f t="shared" ref="G257:R257" si="127">SUM(G254:G256)</f>
        <v>0</v>
      </c>
      <c r="H257" s="3">
        <f t="shared" si="127"/>
        <v>0</v>
      </c>
      <c r="I257" s="3">
        <f t="shared" si="127"/>
        <v>0</v>
      </c>
      <c r="J257" s="3">
        <f t="shared" si="127"/>
        <v>40295386.790731534</v>
      </c>
      <c r="K257" s="3">
        <f t="shared" si="127"/>
        <v>0</v>
      </c>
      <c r="L257" s="3">
        <f t="shared" si="127"/>
        <v>0</v>
      </c>
      <c r="M257" s="3">
        <f t="shared" si="127"/>
        <v>0</v>
      </c>
      <c r="N257" s="3">
        <f t="shared" si="127"/>
        <v>0</v>
      </c>
      <c r="O257" s="3">
        <f t="shared" si="127"/>
        <v>0</v>
      </c>
      <c r="P257" s="3">
        <f t="shared" si="127"/>
        <v>0</v>
      </c>
      <c r="Q257" s="3">
        <f t="shared" si="127"/>
        <v>0</v>
      </c>
      <c r="R257" s="3">
        <f t="shared" si="127"/>
        <v>0</v>
      </c>
      <c r="T257" s="3">
        <f t="shared" ref="T257:AG257" si="128">SUM(T254:T256)</f>
        <v>0</v>
      </c>
      <c r="U257" s="3">
        <f t="shared" si="128"/>
        <v>0</v>
      </c>
      <c r="V257" s="3">
        <f t="shared" si="128"/>
        <v>0</v>
      </c>
      <c r="W257" s="3">
        <f t="shared" si="128"/>
        <v>0</v>
      </c>
      <c r="X257" s="3">
        <f t="shared" si="128"/>
        <v>0</v>
      </c>
      <c r="Y257" s="3">
        <f t="shared" si="128"/>
        <v>0</v>
      </c>
      <c r="Z257" s="3">
        <f t="shared" si="128"/>
        <v>0</v>
      </c>
      <c r="AA257" s="3">
        <f t="shared" si="128"/>
        <v>0</v>
      </c>
      <c r="AB257" s="3">
        <f t="shared" si="128"/>
        <v>0</v>
      </c>
      <c r="AC257" s="3">
        <f t="shared" si="128"/>
        <v>0</v>
      </c>
      <c r="AD257" s="3">
        <f t="shared" si="128"/>
        <v>0</v>
      </c>
      <c r="AE257" s="3">
        <f t="shared" si="128"/>
        <v>0</v>
      </c>
      <c r="AF257" s="3">
        <f t="shared" si="128"/>
        <v>0</v>
      </c>
      <c r="AG257" s="3">
        <f t="shared" si="128"/>
        <v>0</v>
      </c>
      <c r="AI257" s="3">
        <f t="shared" ref="AI257:AV257" si="129">SUM(AI254:AI256)</f>
        <v>0</v>
      </c>
      <c r="AJ257" s="3">
        <f t="shared" si="129"/>
        <v>0</v>
      </c>
      <c r="AK257" s="3">
        <f t="shared" si="129"/>
        <v>0</v>
      </c>
      <c r="AL257" s="3">
        <f t="shared" si="129"/>
        <v>0</v>
      </c>
      <c r="AM257" s="3">
        <f t="shared" si="129"/>
        <v>0</v>
      </c>
      <c r="AN257" s="3">
        <f t="shared" si="129"/>
        <v>0</v>
      </c>
      <c r="AO257" s="3">
        <f t="shared" si="129"/>
        <v>0</v>
      </c>
      <c r="AP257" s="3">
        <f t="shared" si="129"/>
        <v>0</v>
      </c>
      <c r="AQ257" s="3">
        <f t="shared" si="129"/>
        <v>0</v>
      </c>
      <c r="AR257" s="3">
        <f t="shared" si="129"/>
        <v>0</v>
      </c>
      <c r="AS257" s="3">
        <f t="shared" si="129"/>
        <v>0</v>
      </c>
      <c r="AT257" s="3">
        <f t="shared" si="129"/>
        <v>0</v>
      </c>
      <c r="AU257" s="3">
        <f t="shared" si="129"/>
        <v>0</v>
      </c>
      <c r="AV257" s="3">
        <f t="shared" si="129"/>
        <v>0</v>
      </c>
      <c r="AX257" s="35" t="str">
        <f t="shared" si="99"/>
        <v/>
      </c>
      <c r="AY257" s="53">
        <v>321</v>
      </c>
      <c r="AZ257" s="36">
        <f t="shared" si="100"/>
        <v>40295386.790731534</v>
      </c>
      <c r="BA257" s="7">
        <f>IF(AY257&lt;&gt;0,VLOOKUP(AY257,'2021 ROO Import'!$A$1:$D$966,4,FALSE),0)</f>
        <v>40295386.790731534</v>
      </c>
    </row>
    <row r="258" spans="1:53" ht="9.75" customHeight="1" x14ac:dyDescent="0.15">
      <c r="A258" s="25">
        <f t="shared" si="92"/>
        <v>258</v>
      </c>
      <c r="B258" s="3" t="s">
        <v>46</v>
      </c>
      <c r="C258" s="3" t="s">
        <v>46</v>
      </c>
      <c r="AX258" s="35" t="str">
        <f t="shared" si="99"/>
        <v/>
      </c>
      <c r="AZ258" s="36">
        <f t="shared" si="100"/>
        <v>0</v>
      </c>
      <c r="BA258" s="7">
        <f>IF(AY258&lt;&gt;0,VLOOKUP(AY258,'2021 ROO Import'!$A$1:$D$966,4,FALSE),0)</f>
        <v>0</v>
      </c>
    </row>
    <row r="259" spans="1:53" ht="9.75" customHeight="1" x14ac:dyDescent="0.15">
      <c r="A259" s="25">
        <f t="shared" si="92"/>
        <v>259</v>
      </c>
      <c r="B259" s="3" t="s">
        <v>46</v>
      </c>
      <c r="C259" s="3" t="s">
        <v>348</v>
      </c>
      <c r="F259" s="3">
        <f>IF(ROUND(SUM(F218+F229+F231+F251+F257),0)=ROUND(SUM(G259:S259,T259:AH259,AI259:AW259),0),SUM(F218+F229+F231+F251+F257),"      WRONG")</f>
        <v>3411750301.9359865</v>
      </c>
      <c r="G259" s="3">
        <f>G218+G229+G231+G251+G257</f>
        <v>513906992.91448468</v>
      </c>
      <c r="H259" s="3">
        <f t="shared" ref="H259:W259" si="130">H218+H229+H231+H251+H257</f>
        <v>104752093.50752614</v>
      </c>
      <c r="I259" s="3">
        <f t="shared" si="130"/>
        <v>0</v>
      </c>
      <c r="J259" s="3">
        <f t="shared" si="130"/>
        <v>679467598.99666989</v>
      </c>
      <c r="K259" s="3">
        <f t="shared" si="130"/>
        <v>0</v>
      </c>
      <c r="L259" s="3">
        <f t="shared" si="130"/>
        <v>0</v>
      </c>
      <c r="M259" s="3">
        <f t="shared" si="130"/>
        <v>0</v>
      </c>
      <c r="N259" s="3">
        <f t="shared" si="130"/>
        <v>845474833.19288421</v>
      </c>
      <c r="O259" s="3">
        <f t="shared" si="130"/>
        <v>0</v>
      </c>
      <c r="P259" s="3">
        <f t="shared" si="130"/>
        <v>56390.511417319845</v>
      </c>
      <c r="Q259" s="3">
        <f t="shared" si="130"/>
        <v>285685910.23170698</v>
      </c>
      <c r="R259" s="3">
        <f t="shared" si="130"/>
        <v>18684653.218107674</v>
      </c>
      <c r="S259" s="3">
        <f t="shared" si="130"/>
        <v>-41410397</v>
      </c>
      <c r="T259" s="3">
        <f t="shared" si="130"/>
        <v>275804708.28160554</v>
      </c>
      <c r="U259" s="3">
        <f t="shared" si="130"/>
        <v>132794962.05647168</v>
      </c>
      <c r="V259" s="3">
        <f t="shared" si="130"/>
        <v>19221194.566755805</v>
      </c>
      <c r="W259" s="3">
        <f t="shared" si="130"/>
        <v>74416684.833230615</v>
      </c>
      <c r="X259" s="3">
        <f t="shared" ref="X259:AM259" si="131">X218+X229+X231+X251+X257</f>
        <v>35830259.876792707</v>
      </c>
      <c r="Y259" s="3">
        <f t="shared" si="131"/>
        <v>21275526.739807714</v>
      </c>
      <c r="Z259" s="3">
        <f t="shared" si="131"/>
        <v>217140295.75970462</v>
      </c>
      <c r="AA259" s="3">
        <f t="shared" si="131"/>
        <v>104549044.40825772</v>
      </c>
      <c r="AB259" s="3">
        <f t="shared" si="131"/>
        <v>20279875.68141371</v>
      </c>
      <c r="AC259" s="3">
        <f t="shared" si="131"/>
        <v>9764399.9703396447</v>
      </c>
      <c r="AD259" s="3">
        <f t="shared" si="131"/>
        <v>19416833.176643975</v>
      </c>
      <c r="AE259" s="3">
        <f t="shared" si="131"/>
        <v>69581130.837193787</v>
      </c>
      <c r="AF259" s="3">
        <f t="shared" si="131"/>
        <v>2400971.8142097471</v>
      </c>
      <c r="AG259" s="3">
        <f t="shared" si="131"/>
        <v>2656338.3607621933</v>
      </c>
      <c r="AH259" s="3">
        <f t="shared" si="131"/>
        <v>0</v>
      </c>
      <c r="AI259" s="3">
        <f t="shared" si="131"/>
        <v>0</v>
      </c>
      <c r="AJ259" s="3">
        <f t="shared" si="131"/>
        <v>0</v>
      </c>
      <c r="AK259" s="3">
        <f t="shared" si="131"/>
        <v>0</v>
      </c>
      <c r="AL259" s="3">
        <f t="shared" si="131"/>
        <v>0</v>
      </c>
      <c r="AM259" s="3">
        <f t="shared" si="131"/>
        <v>0</v>
      </c>
      <c r="AN259" s="3">
        <f t="shared" ref="AN259:AV259" si="132">AN218+AN229+AN231+AN251+AN257</f>
        <v>0</v>
      </c>
      <c r="AO259" s="3">
        <f t="shared" si="132"/>
        <v>0</v>
      </c>
      <c r="AP259" s="3">
        <f t="shared" si="132"/>
        <v>0</v>
      </c>
      <c r="AQ259" s="3">
        <f t="shared" si="132"/>
        <v>0</v>
      </c>
      <c r="AR259" s="3">
        <f t="shared" si="132"/>
        <v>0</v>
      </c>
      <c r="AS259" s="3">
        <f t="shared" si="132"/>
        <v>0</v>
      </c>
      <c r="AT259" s="3">
        <f t="shared" si="132"/>
        <v>0</v>
      </c>
      <c r="AU259" s="3">
        <f t="shared" si="132"/>
        <v>0</v>
      </c>
      <c r="AV259" s="3">
        <f t="shared" si="132"/>
        <v>0</v>
      </c>
      <c r="AX259" s="35" t="str">
        <f t="shared" si="99"/>
        <v/>
      </c>
      <c r="AY259" s="53">
        <v>323</v>
      </c>
      <c r="AZ259" s="36">
        <f t="shared" si="100"/>
        <v>3411750301.9359865</v>
      </c>
      <c r="BA259" s="7">
        <f>IF(AY259&lt;&gt;0,VLOOKUP(AY259,'2021 ROO Import'!$A$1:$D$966,4,FALSE),0)</f>
        <v>3411750301.9359865</v>
      </c>
    </row>
    <row r="260" spans="1:53" ht="9.75" customHeight="1" x14ac:dyDescent="0.15">
      <c r="A260" s="25">
        <f t="shared" si="92"/>
        <v>260</v>
      </c>
      <c r="B260" s="6" t="s">
        <v>349</v>
      </c>
      <c r="C260" s="6"/>
      <c r="AX260" s="35" t="str">
        <f t="shared" si="99"/>
        <v/>
      </c>
      <c r="AZ260" s="36">
        <f t="shared" si="100"/>
        <v>0</v>
      </c>
      <c r="BA260" s="7">
        <f>IF(AY260&lt;&gt;0,VLOOKUP(AY260,'2021 ROO Import'!$A$1:$D$966,4,FALSE),0)</f>
        <v>0</v>
      </c>
    </row>
    <row r="261" spans="1:53" ht="9.75" customHeight="1" x14ac:dyDescent="0.15">
      <c r="A261" s="25">
        <f t="shared" si="92"/>
        <v>261</v>
      </c>
      <c r="B261" s="3" t="s">
        <v>46</v>
      </c>
      <c r="AX261" s="35" t="str">
        <f t="shared" si="99"/>
        <v/>
      </c>
      <c r="AZ261" s="36">
        <f t="shared" si="100"/>
        <v>0</v>
      </c>
      <c r="BA261" s="7">
        <f>IF(AY261&lt;&gt;0,VLOOKUP(AY261,'2021 ROO Import'!$A$1:$D$966,4,FALSE),0)</f>
        <v>0</v>
      </c>
    </row>
    <row r="262" spans="1:53" ht="9.75" customHeight="1" x14ac:dyDescent="0.15">
      <c r="A262" s="25">
        <f t="shared" si="92"/>
        <v>262</v>
      </c>
      <c r="B262" s="3" t="s">
        <v>350</v>
      </c>
      <c r="AX262" s="35" t="str">
        <f t="shared" si="99"/>
        <v/>
      </c>
      <c r="AZ262" s="36">
        <f t="shared" si="100"/>
        <v>0</v>
      </c>
      <c r="BA262" s="7">
        <f>IF(AY262&lt;&gt;0,VLOOKUP(AY262,'2021 ROO Import'!$A$1:$D$966,4,FALSE),0)</f>
        <v>0</v>
      </c>
    </row>
    <row r="263" spans="1:53" ht="9.75" customHeight="1" x14ac:dyDescent="0.15">
      <c r="A263" s="25">
        <f t="shared" ref="A263:A327" si="133">A262+1</f>
        <v>263</v>
      </c>
      <c r="B263" s="3" t="s">
        <v>351</v>
      </c>
      <c r="AX263" s="35" t="str">
        <f t="shared" si="99"/>
        <v/>
      </c>
      <c r="AZ263" s="36">
        <f t="shared" si="100"/>
        <v>0</v>
      </c>
      <c r="BA263" s="7">
        <f>IF(AY263&lt;&gt;0,VLOOKUP(AY263,'2021 ROO Import'!$A$1:$D$966,4,FALSE),0)</f>
        <v>0</v>
      </c>
    </row>
    <row r="264" spans="1:53" ht="9.75" customHeight="1" x14ac:dyDescent="0.15">
      <c r="A264" s="25">
        <f t="shared" si="133"/>
        <v>264</v>
      </c>
      <c r="B264" s="3" t="s">
        <v>46</v>
      </c>
      <c r="C264" s="3" t="s">
        <v>352</v>
      </c>
      <c r="AX264" s="35" t="str">
        <f t="shared" si="99"/>
        <v/>
      </c>
      <c r="AZ264" s="36">
        <f t="shared" si="100"/>
        <v>0</v>
      </c>
      <c r="BA264" s="7">
        <f>IF(AY264&lt;&gt;0,VLOOKUP(AY264,'2021 ROO Import'!$A$1:$D$966,4,FALSE),0)</f>
        <v>0</v>
      </c>
    </row>
    <row r="265" spans="1:53" ht="9.75" customHeight="1" x14ac:dyDescent="0.15">
      <c r="A265" s="25">
        <f t="shared" si="133"/>
        <v>265</v>
      </c>
      <c r="B265" s="3" t="s">
        <v>353</v>
      </c>
      <c r="C265" s="3" t="s">
        <v>354</v>
      </c>
      <c r="E265" s="44" t="s">
        <v>1006</v>
      </c>
      <c r="F265" s="3">
        <f>($AZ265)</f>
        <v>1013255019.3525488</v>
      </c>
      <c r="G265" s="34">
        <f t="shared" ref="G265:AV267" si="134">INDEX(Func_Alloc,MATCH($E265,FA_Desc,0),MATCH(G$6,$G$6:$AV$6,0))*$F265</f>
        <v>0</v>
      </c>
      <c r="H265" s="34">
        <f t="shared" si="134"/>
        <v>0</v>
      </c>
      <c r="I265" s="34">
        <f t="shared" si="134"/>
        <v>0</v>
      </c>
      <c r="J265" s="34">
        <f t="shared" si="134"/>
        <v>0</v>
      </c>
      <c r="K265" s="34">
        <f t="shared" si="134"/>
        <v>0</v>
      </c>
      <c r="L265" s="34">
        <f t="shared" si="134"/>
        <v>0</v>
      </c>
      <c r="M265" s="34">
        <f t="shared" si="134"/>
        <v>0</v>
      </c>
      <c r="N265" s="34">
        <f t="shared" si="134"/>
        <v>0</v>
      </c>
      <c r="O265" s="34">
        <f t="shared" si="134"/>
        <v>0</v>
      </c>
      <c r="P265" s="34">
        <f t="shared" si="134"/>
        <v>0</v>
      </c>
      <c r="Q265" s="34">
        <f t="shared" si="134"/>
        <v>0</v>
      </c>
      <c r="R265" s="34">
        <f t="shared" si="134"/>
        <v>0</v>
      </c>
      <c r="S265" s="34">
        <f t="shared" si="134"/>
        <v>0</v>
      </c>
      <c r="T265" s="34">
        <f t="shared" si="134"/>
        <v>0</v>
      </c>
      <c r="U265" s="34">
        <f t="shared" si="134"/>
        <v>0</v>
      </c>
      <c r="V265" s="34">
        <f t="shared" si="134"/>
        <v>0</v>
      </c>
      <c r="W265" s="34">
        <f t="shared" si="134"/>
        <v>0</v>
      </c>
      <c r="X265" s="34">
        <f t="shared" si="134"/>
        <v>0</v>
      </c>
      <c r="Y265" s="34">
        <f t="shared" si="134"/>
        <v>0</v>
      </c>
      <c r="Z265" s="34">
        <f t="shared" si="134"/>
        <v>0</v>
      </c>
      <c r="AA265" s="34">
        <f t="shared" si="134"/>
        <v>0</v>
      </c>
      <c r="AB265" s="34">
        <f t="shared" si="134"/>
        <v>0</v>
      </c>
      <c r="AC265" s="34">
        <f t="shared" si="134"/>
        <v>0</v>
      </c>
      <c r="AD265" s="34">
        <f t="shared" si="134"/>
        <v>0</v>
      </c>
      <c r="AE265" s="34">
        <f t="shared" si="134"/>
        <v>0</v>
      </c>
      <c r="AF265" s="34">
        <f t="shared" si="134"/>
        <v>0</v>
      </c>
      <c r="AG265" s="34">
        <f t="shared" si="134"/>
        <v>0</v>
      </c>
      <c r="AH265" s="34">
        <f t="shared" si="134"/>
        <v>0</v>
      </c>
      <c r="AI265" s="34">
        <f t="shared" si="134"/>
        <v>0</v>
      </c>
      <c r="AJ265" s="34">
        <f t="shared" si="134"/>
        <v>0</v>
      </c>
      <c r="AK265" s="34">
        <f t="shared" si="134"/>
        <v>0</v>
      </c>
      <c r="AL265" s="34">
        <f t="shared" si="134"/>
        <v>0</v>
      </c>
      <c r="AM265" s="34">
        <f t="shared" si="134"/>
        <v>0</v>
      </c>
      <c r="AN265" s="34">
        <f t="shared" si="134"/>
        <v>0</v>
      </c>
      <c r="AO265" s="34">
        <f t="shared" si="134"/>
        <v>0</v>
      </c>
      <c r="AP265" s="34">
        <f t="shared" si="134"/>
        <v>0</v>
      </c>
      <c r="AQ265" s="34">
        <f t="shared" si="134"/>
        <v>0</v>
      </c>
      <c r="AR265" s="34">
        <f t="shared" si="134"/>
        <v>0</v>
      </c>
      <c r="AS265" s="34">
        <f t="shared" si="134"/>
        <v>0</v>
      </c>
      <c r="AT265" s="34">
        <f t="shared" si="134"/>
        <v>0</v>
      </c>
      <c r="AU265" s="34">
        <f t="shared" si="134"/>
        <v>0</v>
      </c>
      <c r="AV265" s="34">
        <f t="shared" si="134"/>
        <v>1013255019.3525488</v>
      </c>
      <c r="AX265" s="35" t="str">
        <f t="shared" si="99"/>
        <v>OK</v>
      </c>
      <c r="AY265" s="53">
        <v>327</v>
      </c>
      <c r="AZ265" s="36">
        <f t="shared" si="100"/>
        <v>1013255019.3525488</v>
      </c>
      <c r="BA265" s="7">
        <f>IF(AY265&lt;&gt;0,VLOOKUP(AY265,'2021 ROO Import'!$A$1:$D$966,4,FALSE),0)</f>
        <v>1013255019.3525488</v>
      </c>
    </row>
    <row r="266" spans="1:53" ht="9.75" customHeight="1" x14ac:dyDescent="0.15">
      <c r="A266" s="25">
        <f t="shared" si="133"/>
        <v>266</v>
      </c>
      <c r="B266" s="3" t="s">
        <v>355</v>
      </c>
      <c r="C266" s="3" t="s">
        <v>356</v>
      </c>
      <c r="E266" s="44" t="s">
        <v>1006</v>
      </c>
      <c r="F266" s="3">
        <f>($AZ266)</f>
        <v>0</v>
      </c>
      <c r="G266" s="34">
        <f t="shared" si="134"/>
        <v>0</v>
      </c>
      <c r="H266" s="34">
        <f t="shared" si="134"/>
        <v>0</v>
      </c>
      <c r="I266" s="34">
        <f t="shared" si="134"/>
        <v>0</v>
      </c>
      <c r="J266" s="34">
        <f t="shared" si="134"/>
        <v>0</v>
      </c>
      <c r="K266" s="34">
        <f t="shared" si="134"/>
        <v>0</v>
      </c>
      <c r="L266" s="34">
        <f t="shared" si="134"/>
        <v>0</v>
      </c>
      <c r="M266" s="34">
        <f t="shared" si="134"/>
        <v>0</v>
      </c>
      <c r="N266" s="34">
        <f t="shared" si="134"/>
        <v>0</v>
      </c>
      <c r="O266" s="34">
        <f t="shared" si="134"/>
        <v>0</v>
      </c>
      <c r="P266" s="34">
        <f t="shared" si="134"/>
        <v>0</v>
      </c>
      <c r="Q266" s="34">
        <f t="shared" si="134"/>
        <v>0</v>
      </c>
      <c r="R266" s="34">
        <f t="shared" si="134"/>
        <v>0</v>
      </c>
      <c r="S266" s="34">
        <f t="shared" si="134"/>
        <v>0</v>
      </c>
      <c r="T266" s="34">
        <f t="shared" si="134"/>
        <v>0</v>
      </c>
      <c r="U266" s="34">
        <f t="shared" si="134"/>
        <v>0</v>
      </c>
      <c r="V266" s="34">
        <f t="shared" si="134"/>
        <v>0</v>
      </c>
      <c r="W266" s="34">
        <f t="shared" si="134"/>
        <v>0</v>
      </c>
      <c r="X266" s="34">
        <f t="shared" si="134"/>
        <v>0</v>
      </c>
      <c r="Y266" s="34">
        <f t="shared" si="134"/>
        <v>0</v>
      </c>
      <c r="Z266" s="34">
        <f t="shared" si="134"/>
        <v>0</v>
      </c>
      <c r="AA266" s="34">
        <f t="shared" si="134"/>
        <v>0</v>
      </c>
      <c r="AB266" s="34">
        <f t="shared" si="134"/>
        <v>0</v>
      </c>
      <c r="AC266" s="34">
        <f t="shared" si="134"/>
        <v>0</v>
      </c>
      <c r="AD266" s="34">
        <f t="shared" si="134"/>
        <v>0</v>
      </c>
      <c r="AE266" s="34">
        <f t="shared" si="134"/>
        <v>0</v>
      </c>
      <c r="AF266" s="34">
        <f t="shared" si="134"/>
        <v>0</v>
      </c>
      <c r="AG266" s="34">
        <f t="shared" si="134"/>
        <v>0</v>
      </c>
      <c r="AH266" s="34">
        <f t="shared" si="134"/>
        <v>0</v>
      </c>
      <c r="AI266" s="34">
        <f t="shared" si="134"/>
        <v>0</v>
      </c>
      <c r="AJ266" s="34">
        <f t="shared" si="134"/>
        <v>0</v>
      </c>
      <c r="AK266" s="34">
        <f t="shared" si="134"/>
        <v>0</v>
      </c>
      <c r="AL266" s="34">
        <f t="shared" si="134"/>
        <v>0</v>
      </c>
      <c r="AM266" s="34">
        <f t="shared" si="134"/>
        <v>0</v>
      </c>
      <c r="AN266" s="34">
        <f t="shared" si="134"/>
        <v>0</v>
      </c>
      <c r="AO266" s="34">
        <f t="shared" si="134"/>
        <v>0</v>
      </c>
      <c r="AP266" s="34">
        <f t="shared" si="134"/>
        <v>0</v>
      </c>
      <c r="AQ266" s="34">
        <f t="shared" si="134"/>
        <v>0</v>
      </c>
      <c r="AR266" s="34">
        <f t="shared" si="134"/>
        <v>0</v>
      </c>
      <c r="AS266" s="34">
        <f t="shared" si="134"/>
        <v>0</v>
      </c>
      <c r="AT266" s="34">
        <f t="shared" si="134"/>
        <v>0</v>
      </c>
      <c r="AU266" s="34">
        <f t="shared" si="134"/>
        <v>0</v>
      </c>
      <c r="AV266" s="34">
        <f t="shared" si="134"/>
        <v>0</v>
      </c>
      <c r="AX266" s="35" t="str">
        <f t="shared" si="99"/>
        <v>OK</v>
      </c>
      <c r="AY266" s="53">
        <v>329</v>
      </c>
      <c r="AZ266" s="36">
        <f t="shared" si="100"/>
        <v>0</v>
      </c>
      <c r="BA266" s="7">
        <f>IF(AY266&lt;&gt;0,VLOOKUP(AY266,'2021 ROO Import'!$A$1:$D$966,4,FALSE),0)</f>
        <v>0</v>
      </c>
    </row>
    <row r="267" spans="1:53" ht="9.75" customHeight="1" x14ac:dyDescent="0.15">
      <c r="A267" s="25">
        <f t="shared" si="133"/>
        <v>267</v>
      </c>
      <c r="B267" s="11">
        <v>447</v>
      </c>
      <c r="C267" s="3" t="s">
        <v>357</v>
      </c>
      <c r="E267" s="44" t="s">
        <v>625</v>
      </c>
      <c r="F267" s="3">
        <f>($AZ267)</f>
        <v>24229109.443129312</v>
      </c>
      <c r="G267" s="34">
        <f t="shared" si="134"/>
        <v>0</v>
      </c>
      <c r="H267" s="34">
        <f t="shared" si="134"/>
        <v>0</v>
      </c>
      <c r="I267" s="34">
        <f t="shared" si="134"/>
        <v>0</v>
      </c>
      <c r="J267" s="34">
        <f t="shared" si="134"/>
        <v>24229109.443129312</v>
      </c>
      <c r="K267" s="34">
        <f t="shared" si="134"/>
        <v>0</v>
      </c>
      <c r="L267" s="34">
        <f t="shared" si="134"/>
        <v>0</v>
      </c>
      <c r="M267" s="34">
        <f t="shared" si="134"/>
        <v>0</v>
      </c>
      <c r="N267" s="34">
        <f t="shared" si="134"/>
        <v>0</v>
      </c>
      <c r="O267" s="34">
        <f t="shared" si="134"/>
        <v>0</v>
      </c>
      <c r="P267" s="34">
        <f t="shared" si="134"/>
        <v>0</v>
      </c>
      <c r="Q267" s="34">
        <f t="shared" si="134"/>
        <v>0</v>
      </c>
      <c r="R267" s="34">
        <f t="shared" si="134"/>
        <v>0</v>
      </c>
      <c r="S267" s="34">
        <f t="shared" si="134"/>
        <v>0</v>
      </c>
      <c r="T267" s="34">
        <f t="shared" si="134"/>
        <v>0</v>
      </c>
      <c r="U267" s="34">
        <f t="shared" si="134"/>
        <v>0</v>
      </c>
      <c r="V267" s="34">
        <f t="shared" si="134"/>
        <v>0</v>
      </c>
      <c r="W267" s="34">
        <f t="shared" si="134"/>
        <v>0</v>
      </c>
      <c r="X267" s="34">
        <f t="shared" si="134"/>
        <v>0</v>
      </c>
      <c r="Y267" s="34">
        <f t="shared" si="134"/>
        <v>0</v>
      </c>
      <c r="Z267" s="34">
        <f t="shared" si="134"/>
        <v>0</v>
      </c>
      <c r="AA267" s="34">
        <f t="shared" si="134"/>
        <v>0</v>
      </c>
      <c r="AB267" s="34">
        <f t="shared" si="134"/>
        <v>0</v>
      </c>
      <c r="AC267" s="34">
        <f t="shared" si="134"/>
        <v>0</v>
      </c>
      <c r="AD267" s="34">
        <f t="shared" si="134"/>
        <v>0</v>
      </c>
      <c r="AE267" s="34">
        <f t="shared" si="134"/>
        <v>0</v>
      </c>
      <c r="AF267" s="34">
        <f t="shared" si="134"/>
        <v>0</v>
      </c>
      <c r="AG267" s="34">
        <f t="shared" si="134"/>
        <v>0</v>
      </c>
      <c r="AH267" s="34">
        <f t="shared" si="134"/>
        <v>0</v>
      </c>
      <c r="AI267" s="34">
        <f t="shared" si="134"/>
        <v>0</v>
      </c>
      <c r="AJ267" s="34">
        <f t="shared" si="134"/>
        <v>0</v>
      </c>
      <c r="AK267" s="34">
        <f t="shared" si="134"/>
        <v>0</v>
      </c>
      <c r="AL267" s="34">
        <f t="shared" si="134"/>
        <v>0</v>
      </c>
      <c r="AM267" s="34">
        <f t="shared" si="134"/>
        <v>0</v>
      </c>
      <c r="AN267" s="34">
        <f t="shared" si="134"/>
        <v>0</v>
      </c>
      <c r="AO267" s="34">
        <f t="shared" si="134"/>
        <v>0</v>
      </c>
      <c r="AP267" s="34">
        <f t="shared" si="134"/>
        <v>0</v>
      </c>
      <c r="AQ267" s="34">
        <f t="shared" si="134"/>
        <v>0</v>
      </c>
      <c r="AR267" s="34">
        <f t="shared" si="134"/>
        <v>0</v>
      </c>
      <c r="AS267" s="34">
        <f t="shared" si="134"/>
        <v>0</v>
      </c>
      <c r="AT267" s="34">
        <f t="shared" si="134"/>
        <v>0</v>
      </c>
      <c r="AU267" s="34">
        <f t="shared" si="134"/>
        <v>0</v>
      </c>
      <c r="AV267" s="34">
        <f t="shared" si="134"/>
        <v>0</v>
      </c>
      <c r="AX267" s="35" t="str">
        <f t="shared" si="99"/>
        <v>OK</v>
      </c>
      <c r="AY267" s="53">
        <v>330</v>
      </c>
      <c r="AZ267" s="36">
        <f t="shared" si="100"/>
        <v>24229109.443129312</v>
      </c>
      <c r="BA267" s="7">
        <f>IF(AY267&lt;&gt;0,VLOOKUP(AY267,'2021 ROO Import'!$A$1:$D$966,4,FALSE),0)</f>
        <v>24229109.443129312</v>
      </c>
    </row>
    <row r="268" spans="1:53" ht="9.75" customHeight="1" x14ac:dyDescent="0.15">
      <c r="A268" s="25">
        <f t="shared" si="133"/>
        <v>268</v>
      </c>
      <c r="B268" s="3" t="s">
        <v>46</v>
      </c>
      <c r="C268" s="3" t="s">
        <v>358</v>
      </c>
      <c r="F268" s="3">
        <f t="shared" ref="F268:R268" si="135">SUM(F265:F267)</f>
        <v>1037484128.7956781</v>
      </c>
      <c r="G268" s="3">
        <f t="shared" si="135"/>
        <v>0</v>
      </c>
      <c r="H268" s="3">
        <f t="shared" si="135"/>
        <v>0</v>
      </c>
      <c r="I268" s="3">
        <f t="shared" si="135"/>
        <v>0</v>
      </c>
      <c r="J268" s="3">
        <f t="shared" si="135"/>
        <v>24229109.443129312</v>
      </c>
      <c r="K268" s="3">
        <f t="shared" si="135"/>
        <v>0</v>
      </c>
      <c r="L268" s="3">
        <f t="shared" si="135"/>
        <v>0</v>
      </c>
      <c r="M268" s="3">
        <f t="shared" si="135"/>
        <v>0</v>
      </c>
      <c r="N268" s="3">
        <f t="shared" si="135"/>
        <v>0</v>
      </c>
      <c r="O268" s="3">
        <f t="shared" si="135"/>
        <v>0</v>
      </c>
      <c r="P268" s="3">
        <f t="shared" si="135"/>
        <v>0</v>
      </c>
      <c r="Q268" s="3">
        <f t="shared" si="135"/>
        <v>0</v>
      </c>
      <c r="R268" s="3">
        <f t="shared" si="135"/>
        <v>0</v>
      </c>
      <c r="T268" s="3">
        <f t="shared" ref="T268:AG268" si="136">SUM(T265:T267)</f>
        <v>0</v>
      </c>
      <c r="U268" s="3">
        <f t="shared" si="136"/>
        <v>0</v>
      </c>
      <c r="V268" s="3">
        <f t="shared" si="136"/>
        <v>0</v>
      </c>
      <c r="W268" s="3">
        <f t="shared" si="136"/>
        <v>0</v>
      </c>
      <c r="X268" s="3">
        <f t="shared" si="136"/>
        <v>0</v>
      </c>
      <c r="Y268" s="3">
        <f t="shared" si="136"/>
        <v>0</v>
      </c>
      <c r="Z268" s="3">
        <f t="shared" si="136"/>
        <v>0</v>
      </c>
      <c r="AA268" s="3">
        <f t="shared" si="136"/>
        <v>0</v>
      </c>
      <c r="AB268" s="3">
        <f t="shared" si="136"/>
        <v>0</v>
      </c>
      <c r="AC268" s="3">
        <f t="shared" si="136"/>
        <v>0</v>
      </c>
      <c r="AD268" s="3">
        <f t="shared" si="136"/>
        <v>0</v>
      </c>
      <c r="AE268" s="3">
        <f t="shared" si="136"/>
        <v>0</v>
      </c>
      <c r="AF268" s="3">
        <f t="shared" si="136"/>
        <v>0</v>
      </c>
      <c r="AG268" s="3">
        <f t="shared" si="136"/>
        <v>0</v>
      </c>
      <c r="AI268" s="3">
        <f t="shared" ref="AI268:AV268" si="137">SUM(AI265:AI267)</f>
        <v>0</v>
      </c>
      <c r="AJ268" s="3">
        <f t="shared" si="137"/>
        <v>0</v>
      </c>
      <c r="AK268" s="3">
        <f t="shared" si="137"/>
        <v>0</v>
      </c>
      <c r="AL268" s="3">
        <f t="shared" si="137"/>
        <v>0</v>
      </c>
      <c r="AM268" s="3">
        <f t="shared" si="137"/>
        <v>0</v>
      </c>
      <c r="AN268" s="3">
        <f t="shared" si="137"/>
        <v>0</v>
      </c>
      <c r="AO268" s="3">
        <f t="shared" si="137"/>
        <v>0</v>
      </c>
      <c r="AP268" s="3">
        <f t="shared" si="137"/>
        <v>0</v>
      </c>
      <c r="AQ268" s="3">
        <f t="shared" si="137"/>
        <v>0</v>
      </c>
      <c r="AR268" s="3">
        <f t="shared" si="137"/>
        <v>0</v>
      </c>
      <c r="AS268" s="3">
        <f t="shared" si="137"/>
        <v>0</v>
      </c>
      <c r="AT268" s="3">
        <f t="shared" si="137"/>
        <v>0</v>
      </c>
      <c r="AU268" s="3">
        <f t="shared" si="137"/>
        <v>0</v>
      </c>
      <c r="AV268" s="3">
        <f t="shared" si="137"/>
        <v>1013255019.3525488</v>
      </c>
      <c r="AX268" s="35" t="str">
        <f t="shared" si="99"/>
        <v/>
      </c>
      <c r="AZ268" s="36">
        <f t="shared" si="100"/>
        <v>0</v>
      </c>
      <c r="BA268" s="7">
        <f>IF(AY268&lt;&gt;0,VLOOKUP(AY268,'2021 ROO Import'!$A$1:$D$966,4,FALSE),0)</f>
        <v>0</v>
      </c>
    </row>
    <row r="269" spans="1:53" ht="9.75" customHeight="1" x14ac:dyDescent="0.15">
      <c r="A269" s="25">
        <f t="shared" si="133"/>
        <v>269</v>
      </c>
      <c r="B269" s="3" t="s">
        <v>46</v>
      </c>
      <c r="C269" s="3" t="s">
        <v>46</v>
      </c>
      <c r="F269" s="7"/>
      <c r="AX269" s="35" t="str">
        <f t="shared" si="99"/>
        <v/>
      </c>
      <c r="AZ269" s="36">
        <f t="shared" si="100"/>
        <v>0</v>
      </c>
      <c r="BA269" s="7">
        <f>IF(AY269&lt;&gt;0,VLOOKUP(AY269,'2021 ROO Import'!$A$1:$D$966,4,FALSE),0)</f>
        <v>0</v>
      </c>
    </row>
    <row r="270" spans="1:53" ht="9.75" customHeight="1" x14ac:dyDescent="0.15">
      <c r="A270" s="25">
        <f t="shared" si="133"/>
        <v>270</v>
      </c>
      <c r="B270" s="3" t="s">
        <v>359</v>
      </c>
      <c r="AX270" s="35" t="str">
        <f t="shared" si="99"/>
        <v/>
      </c>
      <c r="AZ270" s="36">
        <f t="shared" si="100"/>
        <v>0</v>
      </c>
      <c r="BA270" s="7">
        <f>IF(AY270&lt;&gt;0,VLOOKUP(AY270,'2021 ROO Import'!$A$1:$D$966,4,FALSE),0)</f>
        <v>0</v>
      </c>
    </row>
    <row r="271" spans="1:53" ht="9.75" customHeight="1" x14ac:dyDescent="0.15">
      <c r="A271" s="25">
        <f t="shared" si="133"/>
        <v>271</v>
      </c>
      <c r="B271" s="11">
        <v>415</v>
      </c>
      <c r="C271" s="3" t="s">
        <v>664</v>
      </c>
      <c r="E271" s="46" t="str">
        <f>$E$922</f>
        <v xml:space="preserve">  M-REV</v>
      </c>
      <c r="F271" s="3">
        <f>($AZ271)</f>
        <v>3816278.2443041513</v>
      </c>
      <c r="G271" s="34">
        <f>INDEX(Func_Alloc,MATCH($E271,FA_Desc,0),MATCH(G$6,$G$6:$AV$6,0))*($F271-$J271)</f>
        <v>0</v>
      </c>
      <c r="H271" s="34">
        <f>INDEX(Func_Alloc,MATCH($E271,FA_Desc,0),MATCH(H$6,$G$6:$AV$6,0))*($F271-$J271)</f>
        <v>0</v>
      </c>
      <c r="J271" s="3">
        <f>J921</f>
        <v>21375.88</v>
      </c>
      <c r="M271" s="34">
        <f t="shared" ref="M271:AV271" si="138">INDEX(Func_Alloc,MATCH($E271,FA_Desc,0),MATCH(M$6,$G$6:$AV$6,0))*($F271-$J271)</f>
        <v>0</v>
      </c>
      <c r="N271" s="34">
        <f t="shared" si="138"/>
        <v>0</v>
      </c>
      <c r="O271" s="34">
        <f t="shared" si="138"/>
        <v>0</v>
      </c>
      <c r="P271" s="34">
        <f t="shared" si="138"/>
        <v>0</v>
      </c>
      <c r="Q271" s="34">
        <f t="shared" si="138"/>
        <v>0</v>
      </c>
      <c r="R271" s="34">
        <f t="shared" si="138"/>
        <v>0</v>
      </c>
      <c r="S271" s="34">
        <f t="shared" si="138"/>
        <v>0</v>
      </c>
      <c r="T271" s="34">
        <f t="shared" si="138"/>
        <v>1189920.1221456705</v>
      </c>
      <c r="U271" s="34">
        <f t="shared" si="138"/>
        <v>572924.50325532281</v>
      </c>
      <c r="V271" s="34">
        <f t="shared" si="138"/>
        <v>74782.510131791641</v>
      </c>
      <c r="W271" s="34">
        <f t="shared" si="138"/>
        <v>269578.73890859087</v>
      </c>
      <c r="X271" s="34">
        <f t="shared" si="138"/>
        <v>129797.17058561786</v>
      </c>
      <c r="Y271" s="34">
        <f t="shared" si="138"/>
        <v>76972.442450462666</v>
      </c>
      <c r="Z271" s="34">
        <f t="shared" si="138"/>
        <v>786670.34564376459</v>
      </c>
      <c r="AA271" s="34">
        <f t="shared" si="138"/>
        <v>378767.20345810894</v>
      </c>
      <c r="AB271" s="34">
        <f t="shared" si="138"/>
        <v>88077.001727933413</v>
      </c>
      <c r="AC271" s="34">
        <f t="shared" si="138"/>
        <v>42407.445276412385</v>
      </c>
      <c r="AD271" s="34">
        <f t="shared" si="138"/>
        <v>161235.42327866261</v>
      </c>
      <c r="AE271" s="34">
        <f t="shared" si="138"/>
        <v>0</v>
      </c>
      <c r="AF271" s="34">
        <f t="shared" si="138"/>
        <v>12753.887671398223</v>
      </c>
      <c r="AG271" s="34">
        <f t="shared" si="138"/>
        <v>11015.569770415286</v>
      </c>
      <c r="AH271" s="34">
        <f t="shared" si="138"/>
        <v>0</v>
      </c>
      <c r="AI271" s="34">
        <f t="shared" si="138"/>
        <v>0</v>
      </c>
      <c r="AJ271" s="34">
        <f t="shared" si="138"/>
        <v>0</v>
      </c>
      <c r="AK271" s="34">
        <f t="shared" si="138"/>
        <v>0</v>
      </c>
      <c r="AL271" s="34">
        <f t="shared" si="138"/>
        <v>0</v>
      </c>
      <c r="AM271" s="34">
        <f t="shared" si="138"/>
        <v>0</v>
      </c>
      <c r="AN271" s="34">
        <f t="shared" si="138"/>
        <v>0</v>
      </c>
      <c r="AO271" s="34">
        <f t="shared" si="138"/>
        <v>0</v>
      </c>
      <c r="AP271" s="34">
        <f t="shared" si="138"/>
        <v>0</v>
      </c>
      <c r="AQ271" s="34">
        <f t="shared" si="138"/>
        <v>0</v>
      </c>
      <c r="AR271" s="34">
        <f t="shared" si="138"/>
        <v>0</v>
      </c>
      <c r="AS271" s="34">
        <f t="shared" si="138"/>
        <v>0</v>
      </c>
      <c r="AT271" s="34">
        <f t="shared" si="138"/>
        <v>0</v>
      </c>
      <c r="AU271" s="34">
        <f t="shared" si="138"/>
        <v>0</v>
      </c>
      <c r="AV271" s="34">
        <f t="shared" si="138"/>
        <v>0</v>
      </c>
      <c r="AX271" s="35" t="str">
        <f t="shared" si="99"/>
        <v>OK</v>
      </c>
      <c r="AY271" s="53">
        <v>334</v>
      </c>
      <c r="AZ271" s="36">
        <f t="shared" si="100"/>
        <v>3816278.2443041513</v>
      </c>
      <c r="BA271" s="7">
        <f>IF(AY271&lt;&gt;0,VLOOKUP(AY271,'2021 ROO Import'!$A$1:$D$966,4,FALSE),0)</f>
        <v>3816278.2443041513</v>
      </c>
    </row>
    <row r="272" spans="1:53" ht="9.75" customHeight="1" x14ac:dyDescent="0.15">
      <c r="A272" s="25">
        <f t="shared" si="133"/>
        <v>272</v>
      </c>
      <c r="AX272" s="35" t="str">
        <f t="shared" si="99"/>
        <v/>
      </c>
      <c r="AZ272" s="36">
        <f t="shared" si="100"/>
        <v>0</v>
      </c>
      <c r="BA272" s="7">
        <f>IF(AY272&lt;&gt;0,VLOOKUP(AY272,'2021 ROO Import'!$A$1:$D$966,4,FALSE),0)</f>
        <v>0</v>
      </c>
    </row>
    <row r="273" spans="1:53" ht="9.75" customHeight="1" x14ac:dyDescent="0.15">
      <c r="A273" s="25">
        <f t="shared" si="133"/>
        <v>273</v>
      </c>
      <c r="B273" s="3" t="s">
        <v>360</v>
      </c>
      <c r="C273" s="3" t="s">
        <v>361</v>
      </c>
      <c r="E273" s="44" t="s">
        <v>1011</v>
      </c>
      <c r="F273" s="3">
        <f>($AZ273)</f>
        <v>4613049.5592666669</v>
      </c>
      <c r="G273" s="34">
        <f t="shared" ref="G273:AV273" si="139">INDEX(Func_Alloc,MATCH($E273,FA_Desc,0),MATCH(G$6,$G$6:$AV$6,0))*$F273</f>
        <v>0</v>
      </c>
      <c r="H273" s="34">
        <f t="shared" si="139"/>
        <v>0</v>
      </c>
      <c r="I273" s="34">
        <f t="shared" si="139"/>
        <v>0</v>
      </c>
      <c r="J273" s="34">
        <f t="shared" si="139"/>
        <v>0</v>
      </c>
      <c r="K273" s="34">
        <f t="shared" si="139"/>
        <v>0</v>
      </c>
      <c r="L273" s="34">
        <f t="shared" si="139"/>
        <v>0</v>
      </c>
      <c r="M273" s="34">
        <f t="shared" si="139"/>
        <v>0</v>
      </c>
      <c r="N273" s="34">
        <f t="shared" si="139"/>
        <v>0</v>
      </c>
      <c r="O273" s="34">
        <f t="shared" si="139"/>
        <v>0</v>
      </c>
      <c r="P273" s="34">
        <f t="shared" si="139"/>
        <v>0</v>
      </c>
      <c r="Q273" s="34">
        <f t="shared" si="139"/>
        <v>0</v>
      </c>
      <c r="R273" s="34">
        <f t="shared" si="139"/>
        <v>0</v>
      </c>
      <c r="S273" s="34">
        <f t="shared" si="139"/>
        <v>0</v>
      </c>
      <c r="T273" s="34">
        <f t="shared" si="139"/>
        <v>0</v>
      </c>
      <c r="U273" s="34">
        <f t="shared" si="139"/>
        <v>0</v>
      </c>
      <c r="V273" s="34">
        <f t="shared" si="139"/>
        <v>0</v>
      </c>
      <c r="W273" s="34">
        <f t="shared" si="139"/>
        <v>0</v>
      </c>
      <c r="X273" s="34">
        <f t="shared" si="139"/>
        <v>0</v>
      </c>
      <c r="Y273" s="34">
        <f t="shared" si="139"/>
        <v>0</v>
      </c>
      <c r="Z273" s="34">
        <f t="shared" si="139"/>
        <v>0</v>
      </c>
      <c r="AA273" s="34">
        <f t="shared" si="139"/>
        <v>0</v>
      </c>
      <c r="AB273" s="34">
        <f t="shared" si="139"/>
        <v>0</v>
      </c>
      <c r="AC273" s="34">
        <f t="shared" si="139"/>
        <v>0</v>
      </c>
      <c r="AD273" s="34">
        <f t="shared" si="139"/>
        <v>0</v>
      </c>
      <c r="AE273" s="34">
        <f t="shared" si="139"/>
        <v>0</v>
      </c>
      <c r="AF273" s="34">
        <f t="shared" si="139"/>
        <v>0</v>
      </c>
      <c r="AG273" s="34">
        <f t="shared" si="139"/>
        <v>0</v>
      </c>
      <c r="AH273" s="34">
        <f t="shared" si="139"/>
        <v>0</v>
      </c>
      <c r="AI273" s="34">
        <f t="shared" si="139"/>
        <v>0</v>
      </c>
      <c r="AJ273" s="34">
        <f t="shared" si="139"/>
        <v>0</v>
      </c>
      <c r="AK273" s="34">
        <f t="shared" si="139"/>
        <v>0</v>
      </c>
      <c r="AL273" s="34">
        <f t="shared" si="139"/>
        <v>0</v>
      </c>
      <c r="AM273" s="34">
        <f t="shared" si="139"/>
        <v>0</v>
      </c>
      <c r="AN273" s="34">
        <f t="shared" si="139"/>
        <v>0</v>
      </c>
      <c r="AO273" s="34">
        <f t="shared" si="139"/>
        <v>0</v>
      </c>
      <c r="AP273" s="34">
        <f t="shared" si="139"/>
        <v>0</v>
      </c>
      <c r="AQ273" s="34">
        <f t="shared" si="139"/>
        <v>0</v>
      </c>
      <c r="AR273" s="34">
        <f t="shared" si="139"/>
        <v>0</v>
      </c>
      <c r="AS273" s="34">
        <f t="shared" si="139"/>
        <v>0</v>
      </c>
      <c r="AT273" s="34">
        <f t="shared" si="139"/>
        <v>4613049.5592666669</v>
      </c>
      <c r="AU273" s="34">
        <f t="shared" si="139"/>
        <v>0</v>
      </c>
      <c r="AV273" s="34">
        <f t="shared" si="139"/>
        <v>0</v>
      </c>
      <c r="AX273" s="35" t="str">
        <f t="shared" si="99"/>
        <v>OK</v>
      </c>
      <c r="AY273" s="53">
        <v>336</v>
      </c>
      <c r="AZ273" s="36">
        <f t="shared" si="100"/>
        <v>4613049.5592666669</v>
      </c>
      <c r="BA273" s="7">
        <f>IF(AY273&lt;&gt;0,VLOOKUP(AY273,'2021 ROO Import'!$A$1:$D$966,4,FALSE),0)</f>
        <v>4613049.5592666669</v>
      </c>
    </row>
    <row r="274" spans="1:53" ht="9.75" customHeight="1" x14ac:dyDescent="0.15">
      <c r="A274" s="25">
        <f t="shared" si="133"/>
        <v>274</v>
      </c>
      <c r="B274" s="3" t="s">
        <v>46</v>
      </c>
      <c r="AX274" s="35" t="str">
        <f t="shared" si="99"/>
        <v/>
      </c>
      <c r="AZ274" s="36">
        <f t="shared" si="100"/>
        <v>0</v>
      </c>
      <c r="BA274" s="7">
        <f>IF(AY274&lt;&gt;0,VLOOKUP(AY274,'2021 ROO Import'!$A$1:$D$966,4,FALSE),0)</f>
        <v>0</v>
      </c>
    </row>
    <row r="275" spans="1:53" ht="9.75" customHeight="1" x14ac:dyDescent="0.15">
      <c r="A275" s="25">
        <f t="shared" si="133"/>
        <v>275</v>
      </c>
      <c r="B275" s="3" t="s">
        <v>362</v>
      </c>
      <c r="C275" s="3" t="s">
        <v>363</v>
      </c>
      <c r="F275" s="3" t="s">
        <v>2</v>
      </c>
      <c r="AX275" s="35" t="str">
        <f t="shared" si="99"/>
        <v/>
      </c>
      <c r="AZ275" s="36">
        <f t="shared" si="100"/>
        <v>0</v>
      </c>
      <c r="BA275" s="7">
        <f>IF(AY275&lt;&gt;0,VLOOKUP(AY275,'2021 ROO Import'!$A$1:$D$966,4,FALSE),0)</f>
        <v>0</v>
      </c>
    </row>
    <row r="276" spans="1:53" ht="9.75" customHeight="1" x14ac:dyDescent="0.15">
      <c r="A276" s="25">
        <f t="shared" si="133"/>
        <v>276</v>
      </c>
      <c r="B276" s="3" t="s">
        <v>46</v>
      </c>
      <c r="C276" s="3" t="s">
        <v>364</v>
      </c>
      <c r="E276" s="44" t="s">
        <v>995</v>
      </c>
      <c r="F276" s="3">
        <f>($AZ276)</f>
        <v>3070206.7178515824</v>
      </c>
      <c r="G276" s="34">
        <f t="shared" ref="G276:V284" si="140">INDEX(Func_Alloc,MATCH($E276,FA_Desc,0),MATCH(G$6,$G$6:$AV$6,0))*$F276</f>
        <v>0</v>
      </c>
      <c r="H276" s="34">
        <f t="shared" si="140"/>
        <v>0</v>
      </c>
      <c r="I276" s="34">
        <f t="shared" si="140"/>
        <v>0</v>
      </c>
      <c r="J276" s="34">
        <f t="shared" si="140"/>
        <v>0</v>
      </c>
      <c r="K276" s="34">
        <f t="shared" si="140"/>
        <v>0</v>
      </c>
      <c r="L276" s="34">
        <f t="shared" si="140"/>
        <v>0</v>
      </c>
      <c r="M276" s="34">
        <f t="shared" si="140"/>
        <v>0</v>
      </c>
      <c r="N276" s="34">
        <f t="shared" si="140"/>
        <v>3069684.1247541653</v>
      </c>
      <c r="O276" s="34">
        <f t="shared" si="140"/>
        <v>0</v>
      </c>
      <c r="P276" s="34">
        <f t="shared" si="140"/>
        <v>522.59309741704669</v>
      </c>
      <c r="Q276" s="34">
        <f t="shared" si="140"/>
        <v>0</v>
      </c>
      <c r="R276" s="34">
        <f t="shared" si="140"/>
        <v>0</v>
      </c>
      <c r="S276" s="34">
        <f t="shared" si="140"/>
        <v>0</v>
      </c>
      <c r="T276" s="34">
        <f t="shared" si="140"/>
        <v>0</v>
      </c>
      <c r="U276" s="34">
        <f t="shared" si="140"/>
        <v>0</v>
      </c>
      <c r="V276" s="34">
        <f t="shared" si="140"/>
        <v>0</v>
      </c>
      <c r="W276" s="34">
        <f t="shared" ref="H276:AV279" si="141">INDEX(Func_Alloc,MATCH($E276,FA_Desc,0),MATCH(W$6,$G$6:$AV$6,0))*$F276</f>
        <v>0</v>
      </c>
      <c r="X276" s="34">
        <f t="shared" si="141"/>
        <v>0</v>
      </c>
      <c r="Y276" s="34">
        <f t="shared" si="141"/>
        <v>0</v>
      </c>
      <c r="Z276" s="34">
        <f t="shared" si="141"/>
        <v>0</v>
      </c>
      <c r="AA276" s="34">
        <f t="shared" si="141"/>
        <v>0</v>
      </c>
      <c r="AB276" s="34">
        <f t="shared" si="141"/>
        <v>0</v>
      </c>
      <c r="AC276" s="34">
        <f t="shared" si="141"/>
        <v>0</v>
      </c>
      <c r="AD276" s="34">
        <f t="shared" si="141"/>
        <v>0</v>
      </c>
      <c r="AE276" s="34">
        <f t="shared" si="141"/>
        <v>0</v>
      </c>
      <c r="AF276" s="34">
        <f t="shared" si="141"/>
        <v>0</v>
      </c>
      <c r="AG276" s="34">
        <f t="shared" si="141"/>
        <v>0</v>
      </c>
      <c r="AH276" s="34">
        <f t="shared" si="141"/>
        <v>0</v>
      </c>
      <c r="AI276" s="34">
        <f t="shared" si="141"/>
        <v>0</v>
      </c>
      <c r="AJ276" s="34">
        <f t="shared" si="141"/>
        <v>0</v>
      </c>
      <c r="AK276" s="34">
        <f t="shared" si="141"/>
        <v>0</v>
      </c>
      <c r="AL276" s="34">
        <f t="shared" si="141"/>
        <v>0</v>
      </c>
      <c r="AM276" s="34">
        <f t="shared" si="141"/>
        <v>0</v>
      </c>
      <c r="AN276" s="34">
        <f t="shared" si="141"/>
        <v>0</v>
      </c>
      <c r="AO276" s="34">
        <f t="shared" si="141"/>
        <v>0</v>
      </c>
      <c r="AP276" s="34">
        <f t="shared" si="141"/>
        <v>0</v>
      </c>
      <c r="AQ276" s="34">
        <f t="shared" si="141"/>
        <v>0</v>
      </c>
      <c r="AR276" s="34">
        <f t="shared" si="141"/>
        <v>0</v>
      </c>
      <c r="AS276" s="34">
        <f t="shared" si="141"/>
        <v>0</v>
      </c>
      <c r="AT276" s="34">
        <f t="shared" si="141"/>
        <v>0</v>
      </c>
      <c r="AU276" s="34">
        <f t="shared" si="141"/>
        <v>0</v>
      </c>
      <c r="AV276" s="34">
        <f t="shared" si="141"/>
        <v>0</v>
      </c>
      <c r="AX276" s="35" t="str">
        <f t="shared" si="99"/>
        <v>OK</v>
      </c>
      <c r="AY276" s="53">
        <v>339</v>
      </c>
      <c r="AZ276" s="36">
        <f t="shared" si="100"/>
        <v>3070206.7178515824</v>
      </c>
      <c r="BA276" s="7">
        <f>IF(AY276&lt;&gt;0,VLOOKUP(AY276,'2021 ROO Import'!$A$1:$D$966,4,FALSE),0)</f>
        <v>3070206.7178515824</v>
      </c>
    </row>
    <row r="277" spans="1:53" ht="9.75" customHeight="1" x14ac:dyDescent="0.15">
      <c r="A277" s="25">
        <f t="shared" si="133"/>
        <v>277</v>
      </c>
      <c r="B277" s="12" t="s">
        <v>46</v>
      </c>
      <c r="C277" s="3" t="s">
        <v>979</v>
      </c>
      <c r="E277" s="44" t="s">
        <v>1002</v>
      </c>
      <c r="F277" s="3">
        <f>($AZ277)</f>
        <v>16639.329896077488</v>
      </c>
      <c r="G277" s="34">
        <f t="shared" si="140"/>
        <v>0</v>
      </c>
      <c r="H277" s="34">
        <f t="shared" si="141"/>
        <v>0</v>
      </c>
      <c r="I277" s="34">
        <f t="shared" si="141"/>
        <v>0</v>
      </c>
      <c r="J277" s="34">
        <f t="shared" si="141"/>
        <v>0</v>
      </c>
      <c r="K277" s="34">
        <f t="shared" si="141"/>
        <v>0</v>
      </c>
      <c r="L277" s="34">
        <f t="shared" si="141"/>
        <v>0</v>
      </c>
      <c r="M277" s="34">
        <f t="shared" si="141"/>
        <v>0</v>
      </c>
      <c r="N277" s="34">
        <f t="shared" si="141"/>
        <v>16638.295627923337</v>
      </c>
      <c r="O277" s="34">
        <f t="shared" si="141"/>
        <v>0</v>
      </c>
      <c r="P277" s="34">
        <f t="shared" si="141"/>
        <v>1.0342681541513594</v>
      </c>
      <c r="Q277" s="34">
        <f t="shared" si="141"/>
        <v>0</v>
      </c>
      <c r="R277" s="34">
        <f t="shared" si="141"/>
        <v>0</v>
      </c>
      <c r="S277" s="34">
        <f t="shared" si="141"/>
        <v>0</v>
      </c>
      <c r="T277" s="34">
        <f t="shared" si="141"/>
        <v>0</v>
      </c>
      <c r="U277" s="34">
        <f t="shared" si="141"/>
        <v>0</v>
      </c>
      <c r="V277" s="34">
        <f t="shared" si="141"/>
        <v>0</v>
      </c>
      <c r="W277" s="34">
        <f t="shared" si="141"/>
        <v>0</v>
      </c>
      <c r="X277" s="34">
        <f t="shared" si="141"/>
        <v>0</v>
      </c>
      <c r="Y277" s="34">
        <f t="shared" si="141"/>
        <v>0</v>
      </c>
      <c r="Z277" s="34">
        <f t="shared" si="141"/>
        <v>0</v>
      </c>
      <c r="AA277" s="34">
        <f t="shared" si="141"/>
        <v>0</v>
      </c>
      <c r="AB277" s="34">
        <f t="shared" si="141"/>
        <v>0</v>
      </c>
      <c r="AC277" s="34">
        <f t="shared" si="141"/>
        <v>0</v>
      </c>
      <c r="AD277" s="34">
        <f t="shared" si="141"/>
        <v>0</v>
      </c>
      <c r="AE277" s="34">
        <f t="shared" si="141"/>
        <v>0</v>
      </c>
      <c r="AF277" s="34">
        <f t="shared" si="141"/>
        <v>0</v>
      </c>
      <c r="AG277" s="34">
        <f t="shared" si="141"/>
        <v>0</v>
      </c>
      <c r="AH277" s="34">
        <f t="shared" si="141"/>
        <v>0</v>
      </c>
      <c r="AI277" s="34">
        <f t="shared" si="141"/>
        <v>0</v>
      </c>
      <c r="AJ277" s="34">
        <f t="shared" si="141"/>
        <v>0</v>
      </c>
      <c r="AK277" s="34">
        <f t="shared" si="141"/>
        <v>0</v>
      </c>
      <c r="AL277" s="34">
        <f t="shared" si="141"/>
        <v>0</v>
      </c>
      <c r="AM277" s="34">
        <f t="shared" si="141"/>
        <v>0</v>
      </c>
      <c r="AN277" s="34">
        <f t="shared" si="141"/>
        <v>0</v>
      </c>
      <c r="AO277" s="34">
        <f t="shared" si="141"/>
        <v>0</v>
      </c>
      <c r="AP277" s="34">
        <f t="shared" si="141"/>
        <v>0</v>
      </c>
      <c r="AQ277" s="34">
        <f t="shared" si="141"/>
        <v>0</v>
      </c>
      <c r="AR277" s="34">
        <f t="shared" si="141"/>
        <v>0</v>
      </c>
      <c r="AS277" s="34">
        <f t="shared" si="141"/>
        <v>0</v>
      </c>
      <c r="AT277" s="34">
        <f t="shared" si="141"/>
        <v>0</v>
      </c>
      <c r="AU277" s="34">
        <f t="shared" si="141"/>
        <v>0</v>
      </c>
      <c r="AV277" s="34">
        <f t="shared" si="141"/>
        <v>0</v>
      </c>
      <c r="AX277" s="35" t="str">
        <f t="shared" ref="AX277:AX345" si="142">IF(E277&lt;&gt;0,IF(ROUND(SUM(G277:AV277),5)=ROUND(F277,5),"OK","ERROR!"),"")</f>
        <v>OK</v>
      </c>
      <c r="AY277" s="53">
        <v>340</v>
      </c>
      <c r="AZ277" s="36">
        <f t="shared" ref="AZ277:AZ345" si="143">BA277</f>
        <v>16639.329896077488</v>
      </c>
      <c r="BA277" s="7">
        <f>IF(AY277&lt;&gt;0,VLOOKUP(AY277,'2021 ROO Import'!$A$1:$D$966,4,FALSE),0)</f>
        <v>16639.329896077488</v>
      </c>
    </row>
    <row r="278" spans="1:53" ht="9.75" customHeight="1" x14ac:dyDescent="0.15">
      <c r="A278" s="25">
        <f t="shared" si="133"/>
        <v>278</v>
      </c>
      <c r="B278" s="3" t="s">
        <v>46</v>
      </c>
      <c r="C278" s="3" t="s">
        <v>974</v>
      </c>
      <c r="E278" s="44" t="s">
        <v>641</v>
      </c>
      <c r="F278" s="3">
        <f>($AZ279)</f>
        <v>0</v>
      </c>
      <c r="G278" s="34">
        <f t="shared" si="140"/>
        <v>0</v>
      </c>
      <c r="H278" s="34">
        <f t="shared" si="140"/>
        <v>0</v>
      </c>
      <c r="I278" s="34">
        <f t="shared" si="140"/>
        <v>0</v>
      </c>
      <c r="J278" s="34">
        <f t="shared" si="140"/>
        <v>0</v>
      </c>
      <c r="K278" s="34">
        <f t="shared" si="140"/>
        <v>0</v>
      </c>
      <c r="L278" s="34">
        <f t="shared" si="140"/>
        <v>0</v>
      </c>
      <c r="M278" s="34">
        <f t="shared" si="140"/>
        <v>0</v>
      </c>
      <c r="N278" s="34">
        <f t="shared" si="140"/>
        <v>0</v>
      </c>
      <c r="O278" s="34">
        <f t="shared" si="140"/>
        <v>0</v>
      </c>
      <c r="P278" s="34">
        <f t="shared" si="140"/>
        <v>0</v>
      </c>
      <c r="Q278" s="34">
        <f t="shared" si="140"/>
        <v>0</v>
      </c>
      <c r="R278" s="34">
        <f t="shared" si="140"/>
        <v>0</v>
      </c>
      <c r="S278" s="34">
        <f t="shared" si="140"/>
        <v>0</v>
      </c>
      <c r="T278" s="34">
        <f t="shared" si="140"/>
        <v>0</v>
      </c>
      <c r="U278" s="34">
        <f t="shared" si="140"/>
        <v>0</v>
      </c>
      <c r="V278" s="34">
        <f t="shared" si="140"/>
        <v>0</v>
      </c>
      <c r="W278" s="34">
        <f t="shared" si="141"/>
        <v>0</v>
      </c>
      <c r="X278" s="34">
        <f t="shared" si="141"/>
        <v>0</v>
      </c>
      <c r="Y278" s="34">
        <f t="shared" si="141"/>
        <v>0</v>
      </c>
      <c r="Z278" s="34">
        <f t="shared" si="141"/>
        <v>0</v>
      </c>
      <c r="AA278" s="34">
        <f t="shared" si="141"/>
        <v>0</v>
      </c>
      <c r="AB278" s="34">
        <f t="shared" si="141"/>
        <v>0</v>
      </c>
      <c r="AC278" s="34">
        <f t="shared" si="141"/>
        <v>0</v>
      </c>
      <c r="AD278" s="34">
        <f t="shared" si="141"/>
        <v>0</v>
      </c>
      <c r="AE278" s="34">
        <f t="shared" si="141"/>
        <v>0</v>
      </c>
      <c r="AF278" s="34">
        <f t="shared" si="141"/>
        <v>0</v>
      </c>
      <c r="AG278" s="34">
        <f t="shared" si="141"/>
        <v>0</v>
      </c>
      <c r="AH278" s="34">
        <f t="shared" si="141"/>
        <v>0</v>
      </c>
      <c r="AI278" s="34">
        <f t="shared" si="141"/>
        <v>0</v>
      </c>
      <c r="AJ278" s="34">
        <f t="shared" si="141"/>
        <v>0</v>
      </c>
      <c r="AK278" s="34">
        <f t="shared" si="141"/>
        <v>0</v>
      </c>
      <c r="AL278" s="34">
        <f t="shared" si="141"/>
        <v>0</v>
      </c>
      <c r="AM278" s="34">
        <f t="shared" si="141"/>
        <v>0</v>
      </c>
      <c r="AN278" s="34">
        <f t="shared" si="141"/>
        <v>0</v>
      </c>
      <c r="AO278" s="34">
        <f t="shared" si="141"/>
        <v>0</v>
      </c>
      <c r="AP278" s="34">
        <f t="shared" si="141"/>
        <v>0</v>
      </c>
      <c r="AQ278" s="34">
        <f t="shared" si="141"/>
        <v>0</v>
      </c>
      <c r="AR278" s="34">
        <f t="shared" si="141"/>
        <v>0</v>
      </c>
      <c r="AS278" s="34">
        <f t="shared" si="141"/>
        <v>0</v>
      </c>
      <c r="AT278" s="34">
        <f t="shared" si="141"/>
        <v>0</v>
      </c>
      <c r="AU278" s="34">
        <f t="shared" si="141"/>
        <v>0</v>
      </c>
      <c r="AV278" s="34">
        <f t="shared" si="141"/>
        <v>0</v>
      </c>
      <c r="AX278" s="35" t="str">
        <f t="shared" si="142"/>
        <v>OK</v>
      </c>
      <c r="AY278" s="53">
        <v>342</v>
      </c>
      <c r="AZ278" s="36">
        <f t="shared" si="143"/>
        <v>1681508.2815679072</v>
      </c>
      <c r="BA278" s="7">
        <f>IF(AY278&lt;&gt;0,VLOOKUP(AY278,'2021 ROO Import'!$A$1:$D$966,4,FALSE),0)</f>
        <v>1681508.2815679072</v>
      </c>
    </row>
    <row r="279" spans="1:53" ht="9.75" customHeight="1" x14ac:dyDescent="0.15">
      <c r="A279" s="25">
        <f t="shared" si="133"/>
        <v>279</v>
      </c>
      <c r="B279" s="3" t="s">
        <v>46</v>
      </c>
      <c r="C279" s="3" t="s">
        <v>365</v>
      </c>
      <c r="E279" s="44" t="s">
        <v>1012</v>
      </c>
      <c r="F279" s="3">
        <f>($AZ278)</f>
        <v>1681508.2815679072</v>
      </c>
      <c r="G279" s="34">
        <f t="shared" si="140"/>
        <v>768198.77958744799</v>
      </c>
      <c r="H279" s="34">
        <f t="shared" si="140"/>
        <v>0</v>
      </c>
      <c r="I279" s="34">
        <f t="shared" si="140"/>
        <v>0</v>
      </c>
      <c r="J279" s="34">
        <f t="shared" si="140"/>
        <v>913309.5019804592</v>
      </c>
      <c r="K279" s="34">
        <f t="shared" si="140"/>
        <v>0</v>
      </c>
      <c r="L279" s="34">
        <f t="shared" si="140"/>
        <v>0</v>
      </c>
      <c r="M279" s="34">
        <f t="shared" si="140"/>
        <v>0</v>
      </c>
      <c r="N279" s="34">
        <f t="shared" si="140"/>
        <v>0</v>
      </c>
      <c r="O279" s="34">
        <f t="shared" si="140"/>
        <v>0</v>
      </c>
      <c r="P279" s="34">
        <f t="shared" si="140"/>
        <v>0</v>
      </c>
      <c r="Q279" s="34">
        <f t="shared" si="140"/>
        <v>0</v>
      </c>
      <c r="R279" s="34">
        <f t="shared" si="140"/>
        <v>0</v>
      </c>
      <c r="S279" s="34">
        <f t="shared" si="140"/>
        <v>0</v>
      </c>
      <c r="T279" s="34">
        <f t="shared" si="140"/>
        <v>0</v>
      </c>
      <c r="U279" s="34">
        <f t="shared" si="140"/>
        <v>0</v>
      </c>
      <c r="V279" s="34">
        <f t="shared" si="140"/>
        <v>0</v>
      </c>
      <c r="W279" s="34">
        <f t="shared" si="141"/>
        <v>0</v>
      </c>
      <c r="X279" s="34">
        <f t="shared" si="141"/>
        <v>0</v>
      </c>
      <c r="Y279" s="34">
        <f t="shared" si="141"/>
        <v>0</v>
      </c>
      <c r="Z279" s="34">
        <f t="shared" si="141"/>
        <v>0</v>
      </c>
      <c r="AA279" s="34">
        <f t="shared" si="141"/>
        <v>0</v>
      </c>
      <c r="AB279" s="34">
        <f t="shared" si="141"/>
        <v>0</v>
      </c>
      <c r="AC279" s="34">
        <f t="shared" si="141"/>
        <v>0</v>
      </c>
      <c r="AD279" s="34">
        <f t="shared" si="141"/>
        <v>0</v>
      </c>
      <c r="AE279" s="34">
        <f t="shared" si="141"/>
        <v>0</v>
      </c>
      <c r="AF279" s="34">
        <f t="shared" si="141"/>
        <v>0</v>
      </c>
      <c r="AG279" s="34">
        <f t="shared" si="141"/>
        <v>0</v>
      </c>
      <c r="AH279" s="34">
        <f t="shared" si="141"/>
        <v>0</v>
      </c>
      <c r="AI279" s="34">
        <f t="shared" si="141"/>
        <v>0</v>
      </c>
      <c r="AJ279" s="34">
        <f t="shared" si="141"/>
        <v>0</v>
      </c>
      <c r="AK279" s="34">
        <f t="shared" si="141"/>
        <v>0</v>
      </c>
      <c r="AL279" s="34">
        <f t="shared" si="141"/>
        <v>0</v>
      </c>
      <c r="AM279" s="34">
        <f t="shared" si="141"/>
        <v>0</v>
      </c>
      <c r="AN279" s="34">
        <f t="shared" si="141"/>
        <v>0</v>
      </c>
      <c r="AO279" s="34">
        <f t="shared" si="141"/>
        <v>0</v>
      </c>
      <c r="AP279" s="34">
        <f t="shared" si="141"/>
        <v>0</v>
      </c>
      <c r="AQ279" s="34">
        <f t="shared" si="141"/>
        <v>0</v>
      </c>
      <c r="AR279" s="34">
        <f t="shared" si="141"/>
        <v>0</v>
      </c>
      <c r="AS279" s="34">
        <f t="shared" si="141"/>
        <v>0</v>
      </c>
      <c r="AT279" s="34">
        <f t="shared" si="141"/>
        <v>0</v>
      </c>
      <c r="AU279" s="34">
        <f t="shared" si="141"/>
        <v>0</v>
      </c>
      <c r="AV279" s="34">
        <f t="shared" si="141"/>
        <v>0</v>
      </c>
      <c r="AX279" s="35" t="str">
        <f t="shared" si="142"/>
        <v>OK</v>
      </c>
      <c r="AY279" s="53">
        <v>341</v>
      </c>
      <c r="AZ279" s="36">
        <f t="shared" si="143"/>
        <v>0</v>
      </c>
      <c r="BA279" s="7">
        <f>IF(AY279&lt;&gt;0,VLOOKUP(AY279,'2021 ROO Import'!$A$1:$D$966,4,FALSE),0)</f>
        <v>0</v>
      </c>
    </row>
    <row r="280" spans="1:53" ht="9.75" customHeight="1" x14ac:dyDescent="0.15">
      <c r="A280" s="25">
        <f t="shared" si="133"/>
        <v>280</v>
      </c>
      <c r="C280" s="3" t="s">
        <v>662</v>
      </c>
      <c r="E280" s="46" t="str">
        <f>$E$920</f>
        <v>D-FIBER</v>
      </c>
      <c r="F280" s="3">
        <f>($AZ280)</f>
        <v>400000.12</v>
      </c>
      <c r="G280" s="34">
        <f t="shared" si="140"/>
        <v>0</v>
      </c>
      <c r="H280" s="34">
        <f t="shared" si="140"/>
        <v>0</v>
      </c>
      <c r="I280" s="34">
        <f t="shared" si="140"/>
        <v>0</v>
      </c>
      <c r="J280" s="34">
        <f t="shared" si="140"/>
        <v>0</v>
      </c>
      <c r="K280" s="34">
        <f t="shared" si="140"/>
        <v>0</v>
      </c>
      <c r="L280" s="34">
        <f t="shared" si="140"/>
        <v>0</v>
      </c>
      <c r="M280" s="34">
        <f t="shared" si="140"/>
        <v>0</v>
      </c>
      <c r="N280" s="3">
        <f>$J$919</f>
        <v>400000</v>
      </c>
      <c r="O280" s="34">
        <f t="shared" si="140"/>
        <v>0</v>
      </c>
      <c r="P280" s="34">
        <f t="shared" si="140"/>
        <v>0</v>
      </c>
      <c r="Q280" s="34">
        <f t="shared" ref="Q280:AV280" si="144">INDEX(Func_Alloc,MATCH($E280,FA_Desc,0),MATCH(Q$6,$G$6:$AV$6,0))*($F280-$N280)</f>
        <v>2.2027270280446959E-2</v>
      </c>
      <c r="R280" s="34">
        <f t="shared" si="144"/>
        <v>1.1300944308816848E-3</v>
      </c>
      <c r="S280" s="34">
        <f t="shared" si="144"/>
        <v>0</v>
      </c>
      <c r="T280" s="34">
        <f t="shared" si="144"/>
        <v>2.8342489122753032E-2</v>
      </c>
      <c r="U280" s="34">
        <f t="shared" si="144"/>
        <v>1.3646383651695902E-2</v>
      </c>
      <c r="V280" s="34">
        <f t="shared" si="144"/>
        <v>1.7812308914992867E-3</v>
      </c>
      <c r="W280" s="34">
        <f t="shared" si="144"/>
        <v>6.4210465333292841E-3</v>
      </c>
      <c r="X280" s="34">
        <f t="shared" si="144"/>
        <v>3.0916149975289153E-3</v>
      </c>
      <c r="Y280" s="34">
        <f t="shared" si="144"/>
        <v>1.8333924876991873E-3</v>
      </c>
      <c r="Z280" s="34">
        <f t="shared" si="144"/>
        <v>1.8737556664220573E-2</v>
      </c>
      <c r="AA280" s="34">
        <f t="shared" si="144"/>
        <v>9.0217865420321296E-3</v>
      </c>
      <c r="AB280" s="34">
        <f t="shared" si="144"/>
        <v>2.0978899482238119E-3</v>
      </c>
      <c r="AC280" s="34">
        <f t="shared" si="144"/>
        <v>1.0100951602559094E-3</v>
      </c>
      <c r="AD280" s="34">
        <f t="shared" si="144"/>
        <v>3.8404369717167774E-3</v>
      </c>
      <c r="AE280" s="34">
        <f t="shared" si="144"/>
        <v>6.4525519662767105E-3</v>
      </c>
      <c r="AF280" s="34">
        <f t="shared" si="144"/>
        <v>3.0378251100384872E-4</v>
      </c>
      <c r="AG280" s="34">
        <f t="shared" si="144"/>
        <v>2.6237783577938493E-4</v>
      </c>
      <c r="AH280" s="34">
        <f t="shared" si="144"/>
        <v>0</v>
      </c>
      <c r="AI280" s="34">
        <f t="shared" si="144"/>
        <v>0</v>
      </c>
      <c r="AJ280" s="34">
        <f t="shared" si="144"/>
        <v>0</v>
      </c>
      <c r="AK280" s="34">
        <f t="shared" si="144"/>
        <v>0</v>
      </c>
      <c r="AL280" s="34">
        <f t="shared" si="144"/>
        <v>0</v>
      </c>
      <c r="AM280" s="34">
        <f t="shared" si="144"/>
        <v>0</v>
      </c>
      <c r="AN280" s="34">
        <f t="shared" si="144"/>
        <v>0</v>
      </c>
      <c r="AO280" s="34">
        <f t="shared" si="144"/>
        <v>0</v>
      </c>
      <c r="AP280" s="34">
        <f t="shared" si="144"/>
        <v>0</v>
      </c>
      <c r="AQ280" s="34">
        <f t="shared" si="144"/>
        <v>0</v>
      </c>
      <c r="AR280" s="34">
        <f t="shared" si="144"/>
        <v>0</v>
      </c>
      <c r="AS280" s="34">
        <f t="shared" si="144"/>
        <v>0</v>
      </c>
      <c r="AT280" s="34">
        <f t="shared" si="144"/>
        <v>0</v>
      </c>
      <c r="AU280" s="34">
        <f t="shared" si="144"/>
        <v>0</v>
      </c>
      <c r="AV280" s="34">
        <f t="shared" si="144"/>
        <v>0</v>
      </c>
      <c r="AX280" s="35" t="str">
        <f t="shared" si="142"/>
        <v>OK</v>
      </c>
      <c r="AY280" s="53">
        <v>344</v>
      </c>
      <c r="AZ280" s="36">
        <f t="shared" si="143"/>
        <v>400000.12</v>
      </c>
      <c r="BA280" s="7">
        <f>IF(AY280&lt;&gt;0,VLOOKUP(AY280,'2021 ROO Import'!$A$1:$D$966,4,FALSE),0)</f>
        <v>400000.12</v>
      </c>
    </row>
    <row r="281" spans="1:53" ht="9.75" customHeight="1" x14ac:dyDescent="0.15">
      <c r="A281" s="25">
        <f t="shared" si="133"/>
        <v>281</v>
      </c>
      <c r="B281" s="3" t="s">
        <v>46</v>
      </c>
      <c r="C281" s="3" t="s">
        <v>366</v>
      </c>
      <c r="E281" s="44" t="s">
        <v>653</v>
      </c>
      <c r="F281" s="3">
        <f>($AZ281)</f>
        <v>1566262.9741224218</v>
      </c>
      <c r="G281" s="34">
        <f t="shared" si="140"/>
        <v>0</v>
      </c>
      <c r="H281" s="34">
        <f t="shared" si="140"/>
        <v>0</v>
      </c>
      <c r="I281" s="34">
        <f t="shared" si="140"/>
        <v>0</v>
      </c>
      <c r="J281" s="34">
        <f t="shared" si="140"/>
        <v>0</v>
      </c>
      <c r="K281" s="34">
        <f t="shared" si="140"/>
        <v>0</v>
      </c>
      <c r="L281" s="34">
        <f t="shared" si="140"/>
        <v>0</v>
      </c>
      <c r="M281" s="34">
        <f t="shared" si="140"/>
        <v>0</v>
      </c>
      <c r="N281" s="34">
        <f t="shared" si="140"/>
        <v>0</v>
      </c>
      <c r="O281" s="34">
        <f t="shared" si="140"/>
        <v>0</v>
      </c>
      <c r="P281" s="34">
        <f t="shared" si="140"/>
        <v>0</v>
      </c>
      <c r="Q281" s="34">
        <f t="shared" si="140"/>
        <v>0</v>
      </c>
      <c r="R281" s="34">
        <f t="shared" si="140"/>
        <v>0</v>
      </c>
      <c r="S281" s="34">
        <f t="shared" si="140"/>
        <v>0</v>
      </c>
      <c r="T281" s="34">
        <f t="shared" si="140"/>
        <v>987552.65322063153</v>
      </c>
      <c r="U281" s="34">
        <f t="shared" si="140"/>
        <v>475488.31451363734</v>
      </c>
      <c r="V281" s="34">
        <f t="shared" si="140"/>
        <v>10868.958944057345</v>
      </c>
      <c r="W281" s="34">
        <f t="shared" ref="W281:AV284" si="145">INDEX(Func_Alloc,MATCH($E281,FA_Desc,0),MATCH(W$6,$G$6:$AV$6,0))*$F281</f>
        <v>0</v>
      </c>
      <c r="X281" s="34">
        <f t="shared" si="145"/>
        <v>0</v>
      </c>
      <c r="Y281" s="34">
        <f t="shared" si="145"/>
        <v>0</v>
      </c>
      <c r="Z281" s="34">
        <f t="shared" si="145"/>
        <v>0</v>
      </c>
      <c r="AA281" s="34">
        <f t="shared" si="145"/>
        <v>0</v>
      </c>
      <c r="AB281" s="34">
        <f t="shared" si="145"/>
        <v>62338.307024764443</v>
      </c>
      <c r="AC281" s="34">
        <f t="shared" si="145"/>
        <v>30014.740419331029</v>
      </c>
      <c r="AD281" s="34">
        <f t="shared" si="145"/>
        <v>0</v>
      </c>
      <c r="AE281" s="34">
        <f t="shared" si="145"/>
        <v>0</v>
      </c>
      <c r="AF281" s="34">
        <f t="shared" si="145"/>
        <v>0</v>
      </c>
      <c r="AG281" s="34">
        <f t="shared" si="145"/>
        <v>0</v>
      </c>
      <c r="AH281" s="34">
        <f t="shared" si="145"/>
        <v>0</v>
      </c>
      <c r="AI281" s="34">
        <f t="shared" si="145"/>
        <v>0</v>
      </c>
      <c r="AJ281" s="34">
        <f t="shared" si="145"/>
        <v>0</v>
      </c>
      <c r="AK281" s="34">
        <f t="shared" si="145"/>
        <v>0</v>
      </c>
      <c r="AL281" s="34">
        <f t="shared" si="145"/>
        <v>0</v>
      </c>
      <c r="AM281" s="34">
        <f t="shared" si="145"/>
        <v>0</v>
      </c>
      <c r="AN281" s="34">
        <f t="shared" si="145"/>
        <v>0</v>
      </c>
      <c r="AO281" s="34">
        <f t="shared" si="145"/>
        <v>0</v>
      </c>
      <c r="AP281" s="34">
        <f t="shared" si="145"/>
        <v>0</v>
      </c>
      <c r="AQ281" s="34">
        <f t="shared" si="145"/>
        <v>0</v>
      </c>
      <c r="AR281" s="34">
        <f t="shared" si="145"/>
        <v>0</v>
      </c>
      <c r="AS281" s="34">
        <f t="shared" si="145"/>
        <v>0</v>
      </c>
      <c r="AT281" s="34">
        <f t="shared" si="145"/>
        <v>0</v>
      </c>
      <c r="AU281" s="34">
        <f t="shared" si="145"/>
        <v>0</v>
      </c>
      <c r="AV281" s="34">
        <f t="shared" si="145"/>
        <v>0</v>
      </c>
      <c r="AX281" s="35" t="str">
        <f t="shared" si="142"/>
        <v>OK</v>
      </c>
      <c r="AY281" s="53">
        <v>345</v>
      </c>
      <c r="AZ281" s="36">
        <f t="shared" si="143"/>
        <v>1566262.9741224218</v>
      </c>
      <c r="BA281" s="7">
        <f>IF(AY281&lt;&gt;0,VLOOKUP(AY281,'2021 ROO Import'!$A$1:$D$966,4,FALSE),0)</f>
        <v>1566262.9741224218</v>
      </c>
    </row>
    <row r="282" spans="1:53" ht="9.75" customHeight="1" x14ac:dyDescent="0.15">
      <c r="A282" s="25">
        <f t="shared" si="133"/>
        <v>282</v>
      </c>
      <c r="B282" s="3" t="s">
        <v>46</v>
      </c>
      <c r="C282" s="3" t="s">
        <v>371</v>
      </c>
      <c r="E282" s="44" t="s">
        <v>1008</v>
      </c>
      <c r="F282" s="3">
        <f>($AZ282)</f>
        <v>9709513.3091831673</v>
      </c>
      <c r="G282" s="34">
        <f t="shared" si="140"/>
        <v>0</v>
      </c>
      <c r="H282" s="34">
        <f t="shared" si="140"/>
        <v>0</v>
      </c>
      <c r="I282" s="34">
        <f t="shared" si="140"/>
        <v>0</v>
      </c>
      <c r="J282" s="34">
        <f t="shared" si="140"/>
        <v>0</v>
      </c>
      <c r="K282" s="34">
        <f t="shared" si="140"/>
        <v>0</v>
      </c>
      <c r="L282" s="34">
        <f t="shared" si="140"/>
        <v>0</v>
      </c>
      <c r="M282" s="34">
        <f t="shared" si="140"/>
        <v>0</v>
      </c>
      <c r="N282" s="34">
        <f t="shared" si="140"/>
        <v>0</v>
      </c>
      <c r="O282" s="34">
        <f t="shared" si="140"/>
        <v>0</v>
      </c>
      <c r="P282" s="34">
        <f t="shared" si="140"/>
        <v>0</v>
      </c>
      <c r="Q282" s="34">
        <f t="shared" si="140"/>
        <v>0</v>
      </c>
      <c r="R282" s="34">
        <f t="shared" si="140"/>
        <v>0</v>
      </c>
      <c r="S282" s="34">
        <f t="shared" si="140"/>
        <v>0</v>
      </c>
      <c r="T282" s="34">
        <f t="shared" si="140"/>
        <v>0</v>
      </c>
      <c r="U282" s="34">
        <f t="shared" si="140"/>
        <v>0</v>
      </c>
      <c r="V282" s="34">
        <f t="shared" si="140"/>
        <v>0</v>
      </c>
      <c r="W282" s="34">
        <f t="shared" si="145"/>
        <v>0</v>
      </c>
      <c r="X282" s="34">
        <f t="shared" si="145"/>
        <v>0</v>
      </c>
      <c r="Y282" s="34">
        <f t="shared" si="145"/>
        <v>0</v>
      </c>
      <c r="Z282" s="34">
        <f t="shared" si="145"/>
        <v>0</v>
      </c>
      <c r="AA282" s="34">
        <f t="shared" si="145"/>
        <v>0</v>
      </c>
      <c r="AB282" s="34">
        <f t="shared" si="145"/>
        <v>0</v>
      </c>
      <c r="AC282" s="34">
        <f t="shared" si="145"/>
        <v>0</v>
      </c>
      <c r="AD282" s="34">
        <f t="shared" si="145"/>
        <v>0</v>
      </c>
      <c r="AE282" s="34">
        <f t="shared" si="145"/>
        <v>0</v>
      </c>
      <c r="AF282" s="34">
        <f t="shared" si="145"/>
        <v>0</v>
      </c>
      <c r="AG282" s="34">
        <f t="shared" si="145"/>
        <v>0</v>
      </c>
      <c r="AH282" s="34">
        <f t="shared" si="145"/>
        <v>0</v>
      </c>
      <c r="AI282" s="34">
        <f t="shared" si="145"/>
        <v>0</v>
      </c>
      <c r="AJ282" s="34">
        <f t="shared" si="145"/>
        <v>0</v>
      </c>
      <c r="AK282" s="34">
        <f t="shared" si="145"/>
        <v>0</v>
      </c>
      <c r="AL282" s="34">
        <f t="shared" si="145"/>
        <v>0</v>
      </c>
      <c r="AM282" s="34">
        <f t="shared" si="145"/>
        <v>0</v>
      </c>
      <c r="AN282" s="34">
        <f t="shared" si="145"/>
        <v>0</v>
      </c>
      <c r="AO282" s="34">
        <f t="shared" si="145"/>
        <v>0</v>
      </c>
      <c r="AP282" s="34">
        <f t="shared" si="145"/>
        <v>0</v>
      </c>
      <c r="AQ282" s="34">
        <f t="shared" si="145"/>
        <v>0</v>
      </c>
      <c r="AR282" s="34">
        <f t="shared" si="145"/>
        <v>0</v>
      </c>
      <c r="AS282" s="34">
        <f t="shared" si="145"/>
        <v>0</v>
      </c>
      <c r="AT282" s="34">
        <f t="shared" si="145"/>
        <v>0</v>
      </c>
      <c r="AU282" s="34">
        <f t="shared" si="145"/>
        <v>9709513.3091831673</v>
      </c>
      <c r="AV282" s="34">
        <f t="shared" si="145"/>
        <v>0</v>
      </c>
      <c r="AX282" s="35" t="str">
        <f t="shared" si="142"/>
        <v>OK</v>
      </c>
      <c r="AY282" s="53">
        <v>346</v>
      </c>
      <c r="AZ282" s="36">
        <f t="shared" si="143"/>
        <v>9709513.3091831673</v>
      </c>
      <c r="BA282" s="7">
        <f>IF(AY282&lt;&gt;0,VLOOKUP(AY282,'2021 ROO Import'!$A$1:$D$966,4,FALSE),0)</f>
        <v>9709513.3091831673</v>
      </c>
    </row>
    <row r="283" spans="1:53" ht="9.75" customHeight="1" x14ac:dyDescent="0.15">
      <c r="A283" s="25">
        <f t="shared" si="133"/>
        <v>283</v>
      </c>
      <c r="B283" s="3" t="s">
        <v>46</v>
      </c>
      <c r="C283" s="3" t="s">
        <v>0</v>
      </c>
      <c r="E283" s="44" t="s">
        <v>636</v>
      </c>
      <c r="F283" s="3">
        <f>($AZ283)</f>
        <v>1076214.1909921933</v>
      </c>
      <c r="G283" s="34">
        <f t="shared" si="140"/>
        <v>491669.55474284268</v>
      </c>
      <c r="H283" s="34">
        <f t="shared" si="140"/>
        <v>0</v>
      </c>
      <c r="I283" s="34">
        <f t="shared" si="140"/>
        <v>0</v>
      </c>
      <c r="J283" s="34">
        <f t="shared" si="140"/>
        <v>584544.63624935062</v>
      </c>
      <c r="K283" s="34">
        <f t="shared" si="140"/>
        <v>0</v>
      </c>
      <c r="L283" s="34">
        <f t="shared" si="140"/>
        <v>0</v>
      </c>
      <c r="M283" s="34">
        <f t="shared" si="140"/>
        <v>0</v>
      </c>
      <c r="N283" s="34">
        <f t="shared" si="140"/>
        <v>0</v>
      </c>
      <c r="O283" s="34">
        <f t="shared" si="140"/>
        <v>0</v>
      </c>
      <c r="P283" s="34">
        <f t="shared" si="140"/>
        <v>0</v>
      </c>
      <c r="Q283" s="34">
        <f t="shared" si="140"/>
        <v>0</v>
      </c>
      <c r="R283" s="34">
        <f t="shared" si="140"/>
        <v>0</v>
      </c>
      <c r="S283" s="34">
        <f t="shared" si="140"/>
        <v>0</v>
      </c>
      <c r="T283" s="34">
        <f t="shared" si="140"/>
        <v>0</v>
      </c>
      <c r="U283" s="34">
        <f t="shared" si="140"/>
        <v>0</v>
      </c>
      <c r="V283" s="34">
        <f t="shared" si="140"/>
        <v>0</v>
      </c>
      <c r="W283" s="34">
        <f t="shared" si="145"/>
        <v>0</v>
      </c>
      <c r="X283" s="34">
        <f t="shared" si="145"/>
        <v>0</v>
      </c>
      <c r="Y283" s="34">
        <f t="shared" si="145"/>
        <v>0</v>
      </c>
      <c r="Z283" s="34">
        <f t="shared" si="145"/>
        <v>0</v>
      </c>
      <c r="AA283" s="34">
        <f t="shared" si="145"/>
        <v>0</v>
      </c>
      <c r="AB283" s="34">
        <f t="shared" si="145"/>
        <v>0</v>
      </c>
      <c r="AC283" s="34">
        <f t="shared" si="145"/>
        <v>0</v>
      </c>
      <c r="AD283" s="34">
        <f t="shared" si="145"/>
        <v>0</v>
      </c>
      <c r="AE283" s="34">
        <f t="shared" si="145"/>
        <v>0</v>
      </c>
      <c r="AF283" s="34">
        <f t="shared" si="145"/>
        <v>0</v>
      </c>
      <c r="AG283" s="34">
        <f t="shared" si="145"/>
        <v>0</v>
      </c>
      <c r="AH283" s="34">
        <f t="shared" si="145"/>
        <v>0</v>
      </c>
      <c r="AI283" s="34">
        <f t="shared" si="145"/>
        <v>0</v>
      </c>
      <c r="AJ283" s="34">
        <f t="shared" si="145"/>
        <v>0</v>
      </c>
      <c r="AK283" s="34">
        <f t="shared" si="145"/>
        <v>0</v>
      </c>
      <c r="AL283" s="34">
        <f t="shared" si="145"/>
        <v>0</v>
      </c>
      <c r="AM283" s="34">
        <f t="shared" si="145"/>
        <v>0</v>
      </c>
      <c r="AN283" s="34">
        <f t="shared" si="145"/>
        <v>0</v>
      </c>
      <c r="AO283" s="34">
        <f t="shared" si="145"/>
        <v>0</v>
      </c>
      <c r="AP283" s="34">
        <f t="shared" si="145"/>
        <v>0</v>
      </c>
      <c r="AQ283" s="34">
        <f t="shared" si="145"/>
        <v>0</v>
      </c>
      <c r="AR283" s="34">
        <f t="shared" si="145"/>
        <v>0</v>
      </c>
      <c r="AS283" s="34">
        <f t="shared" si="145"/>
        <v>0</v>
      </c>
      <c r="AT283" s="34">
        <f t="shared" si="145"/>
        <v>0</v>
      </c>
      <c r="AU283" s="34">
        <f t="shared" si="145"/>
        <v>0</v>
      </c>
      <c r="AV283" s="34">
        <f t="shared" si="145"/>
        <v>0</v>
      </c>
      <c r="AX283" s="35" t="str">
        <f t="shared" si="142"/>
        <v>OK</v>
      </c>
      <c r="AY283" s="53">
        <v>347</v>
      </c>
      <c r="AZ283" s="36">
        <f t="shared" si="143"/>
        <v>1076214.1909921933</v>
      </c>
      <c r="BA283" s="7">
        <f>IF(AY283&lt;&gt;0,VLOOKUP(AY283,'2021 ROO Import'!$A$1:$D$966,4,FALSE),0)</f>
        <v>1076214.1909921933</v>
      </c>
    </row>
    <row r="284" spans="1:53" ht="9.75" customHeight="1" x14ac:dyDescent="0.15">
      <c r="A284" s="25">
        <f t="shared" si="133"/>
        <v>284</v>
      </c>
      <c r="B284" s="3" t="s">
        <v>46</v>
      </c>
      <c r="C284" s="3" t="s">
        <v>1196</v>
      </c>
      <c r="E284" s="44" t="s">
        <v>636</v>
      </c>
      <c r="F284" s="3">
        <f>($AZ284)</f>
        <v>60569.189292782045</v>
      </c>
      <c r="G284" s="34">
        <f t="shared" si="140"/>
        <v>27671.096125634645</v>
      </c>
      <c r="H284" s="34">
        <f t="shared" si="140"/>
        <v>0</v>
      </c>
      <c r="I284" s="34">
        <f t="shared" si="140"/>
        <v>0</v>
      </c>
      <c r="J284" s="34">
        <f t="shared" si="140"/>
        <v>32898.093167147403</v>
      </c>
      <c r="K284" s="34">
        <f t="shared" si="140"/>
        <v>0</v>
      </c>
      <c r="L284" s="34">
        <f t="shared" si="140"/>
        <v>0</v>
      </c>
      <c r="M284" s="34">
        <f t="shared" si="140"/>
        <v>0</v>
      </c>
      <c r="N284" s="34">
        <f t="shared" si="140"/>
        <v>0</v>
      </c>
      <c r="O284" s="34">
        <f t="shared" si="140"/>
        <v>0</v>
      </c>
      <c r="P284" s="34">
        <f t="shared" si="140"/>
        <v>0</v>
      </c>
      <c r="Q284" s="34">
        <f t="shared" si="140"/>
        <v>0</v>
      </c>
      <c r="R284" s="34">
        <f t="shared" si="140"/>
        <v>0</v>
      </c>
      <c r="S284" s="34">
        <f t="shared" si="140"/>
        <v>0</v>
      </c>
      <c r="T284" s="34">
        <f t="shared" si="140"/>
        <v>0</v>
      </c>
      <c r="U284" s="34">
        <f t="shared" si="140"/>
        <v>0</v>
      </c>
      <c r="V284" s="34">
        <f t="shared" si="140"/>
        <v>0</v>
      </c>
      <c r="W284" s="34">
        <f t="shared" si="145"/>
        <v>0</v>
      </c>
      <c r="X284" s="34">
        <f t="shared" si="145"/>
        <v>0</v>
      </c>
      <c r="Y284" s="34">
        <f t="shared" si="145"/>
        <v>0</v>
      </c>
      <c r="Z284" s="34">
        <f t="shared" si="145"/>
        <v>0</v>
      </c>
      <c r="AA284" s="34">
        <f t="shared" si="145"/>
        <v>0</v>
      </c>
      <c r="AB284" s="34">
        <f t="shared" si="145"/>
        <v>0</v>
      </c>
      <c r="AC284" s="34">
        <f t="shared" si="145"/>
        <v>0</v>
      </c>
      <c r="AD284" s="34">
        <f t="shared" si="145"/>
        <v>0</v>
      </c>
      <c r="AE284" s="34">
        <f t="shared" si="145"/>
        <v>0</v>
      </c>
      <c r="AF284" s="34">
        <f t="shared" si="145"/>
        <v>0</v>
      </c>
      <c r="AG284" s="34">
        <f t="shared" si="145"/>
        <v>0</v>
      </c>
      <c r="AH284" s="34">
        <f t="shared" si="145"/>
        <v>0</v>
      </c>
      <c r="AI284" s="34">
        <f t="shared" si="145"/>
        <v>0</v>
      </c>
      <c r="AJ284" s="34">
        <f t="shared" si="145"/>
        <v>0</v>
      </c>
      <c r="AK284" s="34">
        <f t="shared" si="145"/>
        <v>0</v>
      </c>
      <c r="AL284" s="34">
        <f t="shared" si="145"/>
        <v>0</v>
      </c>
      <c r="AM284" s="34">
        <f t="shared" si="145"/>
        <v>0</v>
      </c>
      <c r="AN284" s="34">
        <f t="shared" si="145"/>
        <v>0</v>
      </c>
      <c r="AO284" s="34">
        <f t="shared" si="145"/>
        <v>0</v>
      </c>
      <c r="AP284" s="34">
        <f t="shared" si="145"/>
        <v>0</v>
      </c>
      <c r="AQ284" s="34">
        <f t="shared" si="145"/>
        <v>0</v>
      </c>
      <c r="AR284" s="34">
        <f t="shared" si="145"/>
        <v>0</v>
      </c>
      <c r="AS284" s="34">
        <f t="shared" si="145"/>
        <v>0</v>
      </c>
      <c r="AT284" s="34">
        <f t="shared" si="145"/>
        <v>0</v>
      </c>
      <c r="AU284" s="34">
        <f t="shared" si="145"/>
        <v>0</v>
      </c>
      <c r="AV284" s="34">
        <f t="shared" si="145"/>
        <v>0</v>
      </c>
      <c r="AX284" s="93" t="str">
        <f t="shared" ref="AX284" si="146">IF(E284&lt;&gt;0,IF(ROUND(SUM(G284:AV284),5)=ROUND(F284,5),"OK","ERROR!"),"")</f>
        <v>OK</v>
      </c>
      <c r="AY284" s="53" t="s">
        <v>1299</v>
      </c>
      <c r="AZ284" s="36">
        <f t="shared" ref="AZ284" si="147">BA284</f>
        <v>60569.189292782045</v>
      </c>
      <c r="BA284" s="7">
        <f>IF(AY284&lt;&gt;0,VLOOKUP(AY284,'2021 ROO Import'!$A$1:$D$966,4,FALSE),0)</f>
        <v>60569.189292782045</v>
      </c>
    </row>
    <row r="285" spans="1:53" ht="9.75" customHeight="1" x14ac:dyDescent="0.15">
      <c r="A285" s="25">
        <f t="shared" si="133"/>
        <v>285</v>
      </c>
      <c r="B285" s="3" t="s">
        <v>46</v>
      </c>
      <c r="C285" s="3" t="s">
        <v>368</v>
      </c>
      <c r="F285" s="3">
        <f>SUM(F276:F284)</f>
        <v>17580914.112906128</v>
      </c>
      <c r="AX285" s="35" t="str">
        <f t="shared" si="142"/>
        <v/>
      </c>
      <c r="AZ285" s="36">
        <f t="shared" si="143"/>
        <v>0</v>
      </c>
      <c r="BA285" s="7">
        <f>IF(AY285&lt;&gt;0,VLOOKUP(AY285,'2021 ROO Import'!$A$1:$D$966,4,FALSE),0)</f>
        <v>0</v>
      </c>
    </row>
    <row r="286" spans="1:53" ht="9.75" customHeight="1" x14ac:dyDescent="0.15">
      <c r="A286" s="25">
        <f t="shared" si="133"/>
        <v>286</v>
      </c>
      <c r="B286" s="3" t="s">
        <v>46</v>
      </c>
      <c r="AX286" s="35" t="str">
        <f t="shared" si="142"/>
        <v/>
      </c>
      <c r="AZ286" s="36">
        <f t="shared" si="143"/>
        <v>0</v>
      </c>
      <c r="BA286" s="7">
        <f>IF(AY286&lt;&gt;0,VLOOKUP(AY286,'2021 ROO Import'!$A$1:$D$966,4,FALSE),0)</f>
        <v>0</v>
      </c>
    </row>
    <row r="287" spans="1:53" ht="9.75" customHeight="1" x14ac:dyDescent="0.15">
      <c r="A287" s="25">
        <f t="shared" si="133"/>
        <v>287</v>
      </c>
      <c r="B287" s="3" t="s">
        <v>369</v>
      </c>
      <c r="C287" s="3" t="s">
        <v>370</v>
      </c>
      <c r="AX287" s="35" t="str">
        <f t="shared" si="142"/>
        <v/>
      </c>
      <c r="AZ287" s="36">
        <f t="shared" si="143"/>
        <v>0</v>
      </c>
      <c r="BA287" s="7">
        <f>IF(AY287&lt;&gt;0,VLOOKUP(AY287,'2021 ROO Import'!$A$1:$D$966,4,FALSE),0)</f>
        <v>0</v>
      </c>
    </row>
    <row r="288" spans="1:53" ht="9.75" customHeight="1" x14ac:dyDescent="0.15">
      <c r="A288" s="25">
        <f t="shared" si="133"/>
        <v>288</v>
      </c>
      <c r="C288" s="3" t="s">
        <v>1155</v>
      </c>
      <c r="E288" s="44" t="s">
        <v>993</v>
      </c>
      <c r="F288" s="3">
        <f t="shared" ref="F288:F296" si="148">($AZ288)</f>
        <v>9473937.0872070082</v>
      </c>
      <c r="G288" s="34">
        <f t="shared" ref="G288:AV295" si="149">INDEX(Func_Alloc,MATCH($E288,FA_Desc,0),MATCH(G$6,$G$6:$AV$6,0))*$F288</f>
        <v>0</v>
      </c>
      <c r="H288" s="34">
        <f t="shared" si="149"/>
        <v>0</v>
      </c>
      <c r="I288" s="34">
        <f t="shared" si="149"/>
        <v>0</v>
      </c>
      <c r="J288" s="34">
        <f t="shared" si="149"/>
        <v>0</v>
      </c>
      <c r="K288" s="34">
        <f t="shared" si="149"/>
        <v>0</v>
      </c>
      <c r="L288" s="34">
        <f t="shared" si="149"/>
        <v>0</v>
      </c>
      <c r="M288" s="34">
        <f t="shared" si="149"/>
        <v>0</v>
      </c>
      <c r="N288" s="34">
        <f t="shared" si="149"/>
        <v>9473937.0872070082</v>
      </c>
      <c r="O288" s="34">
        <f t="shared" si="149"/>
        <v>0</v>
      </c>
      <c r="P288" s="34">
        <f t="shared" si="149"/>
        <v>0</v>
      </c>
      <c r="Q288" s="34">
        <f t="shared" si="149"/>
        <v>0</v>
      </c>
      <c r="R288" s="34">
        <f t="shared" si="149"/>
        <v>0</v>
      </c>
      <c r="S288" s="34">
        <f t="shared" si="149"/>
        <v>0</v>
      </c>
      <c r="T288" s="34">
        <f t="shared" si="149"/>
        <v>0</v>
      </c>
      <c r="U288" s="34">
        <f t="shared" si="149"/>
        <v>0</v>
      </c>
      <c r="V288" s="34">
        <f t="shared" si="149"/>
        <v>0</v>
      </c>
      <c r="W288" s="34">
        <f t="shared" si="149"/>
        <v>0</v>
      </c>
      <c r="X288" s="34">
        <f t="shared" si="149"/>
        <v>0</v>
      </c>
      <c r="Y288" s="34">
        <f t="shared" si="149"/>
        <v>0</v>
      </c>
      <c r="Z288" s="34">
        <f t="shared" si="149"/>
        <v>0</v>
      </c>
      <c r="AA288" s="34">
        <f t="shared" si="149"/>
        <v>0</v>
      </c>
      <c r="AB288" s="34">
        <f t="shared" si="149"/>
        <v>0</v>
      </c>
      <c r="AC288" s="34">
        <f t="shared" si="149"/>
        <v>0</v>
      </c>
      <c r="AD288" s="34">
        <f t="shared" si="149"/>
        <v>0</v>
      </c>
      <c r="AE288" s="34">
        <f t="shared" si="149"/>
        <v>0</v>
      </c>
      <c r="AF288" s="34">
        <f t="shared" si="149"/>
        <v>0</v>
      </c>
      <c r="AG288" s="34">
        <f t="shared" si="149"/>
        <v>0</v>
      </c>
      <c r="AH288" s="34">
        <f t="shared" si="149"/>
        <v>0</v>
      </c>
      <c r="AI288" s="34">
        <f t="shared" si="149"/>
        <v>0</v>
      </c>
      <c r="AJ288" s="34">
        <f t="shared" si="149"/>
        <v>0</v>
      </c>
      <c r="AK288" s="34">
        <f t="shared" si="149"/>
        <v>0</v>
      </c>
      <c r="AL288" s="34">
        <f t="shared" si="149"/>
        <v>0</v>
      </c>
      <c r="AM288" s="34">
        <f t="shared" si="149"/>
        <v>0</v>
      </c>
      <c r="AN288" s="34">
        <f t="shared" si="149"/>
        <v>0</v>
      </c>
      <c r="AO288" s="34">
        <f t="shared" si="149"/>
        <v>0</v>
      </c>
      <c r="AP288" s="34">
        <f t="shared" si="149"/>
        <v>0</v>
      </c>
      <c r="AQ288" s="34">
        <f t="shared" si="149"/>
        <v>0</v>
      </c>
      <c r="AR288" s="34">
        <f t="shared" si="149"/>
        <v>0</v>
      </c>
      <c r="AS288" s="34">
        <f t="shared" si="149"/>
        <v>0</v>
      </c>
      <c r="AT288" s="34">
        <f t="shared" si="149"/>
        <v>0</v>
      </c>
      <c r="AU288" s="34">
        <f t="shared" si="149"/>
        <v>0</v>
      </c>
      <c r="AV288" s="34">
        <f t="shared" si="149"/>
        <v>0</v>
      </c>
      <c r="AX288" s="35" t="str">
        <f t="shared" si="142"/>
        <v>OK</v>
      </c>
      <c r="AY288" s="53">
        <v>351</v>
      </c>
      <c r="AZ288" s="36">
        <f t="shared" si="143"/>
        <v>9473937.0872070082</v>
      </c>
      <c r="BA288" s="7">
        <f>IF(AY288&lt;&gt;0,VLOOKUP(AY288,'2021 ROO Import'!$A$1:$D$966,4,FALSE),0)</f>
        <v>9473937.0872070082</v>
      </c>
    </row>
    <row r="289" spans="1:53" ht="9.75" customHeight="1" x14ac:dyDescent="0.15">
      <c r="A289" s="25">
        <f t="shared" si="133"/>
        <v>289</v>
      </c>
      <c r="C289" s="3" t="s">
        <v>1154</v>
      </c>
      <c r="E289" s="44" t="s">
        <v>676</v>
      </c>
      <c r="F289" s="3">
        <f t="shared" si="148"/>
        <v>774575.53604371462</v>
      </c>
      <c r="G289" s="34">
        <f t="shared" si="149"/>
        <v>0</v>
      </c>
      <c r="H289" s="34">
        <f t="shared" si="149"/>
        <v>0</v>
      </c>
      <c r="I289" s="34">
        <f t="shared" si="149"/>
        <v>0</v>
      </c>
      <c r="J289" s="34">
        <f t="shared" si="149"/>
        <v>0</v>
      </c>
      <c r="K289" s="34">
        <f t="shared" si="149"/>
        <v>0</v>
      </c>
      <c r="L289" s="34">
        <f t="shared" si="149"/>
        <v>0</v>
      </c>
      <c r="M289" s="34">
        <f t="shared" si="149"/>
        <v>0</v>
      </c>
      <c r="N289" s="34">
        <f t="shared" si="149"/>
        <v>0</v>
      </c>
      <c r="O289" s="34">
        <f t="shared" si="149"/>
        <v>0</v>
      </c>
      <c r="P289" s="34">
        <f t="shared" si="149"/>
        <v>0</v>
      </c>
      <c r="Q289" s="34">
        <f t="shared" si="149"/>
        <v>142181.53904765891</v>
      </c>
      <c r="R289" s="34">
        <f t="shared" si="149"/>
        <v>7294.5291634513787</v>
      </c>
      <c r="S289" s="34">
        <f t="shared" si="149"/>
        <v>0</v>
      </c>
      <c r="T289" s="34">
        <f t="shared" si="149"/>
        <v>182944.98921601239</v>
      </c>
      <c r="U289" s="34">
        <f t="shared" si="149"/>
        <v>88084.624437339269</v>
      </c>
      <c r="V289" s="34">
        <f t="shared" si="149"/>
        <v>11497.482272118525</v>
      </c>
      <c r="W289" s="34">
        <f t="shared" si="149"/>
        <v>41446.546339234716</v>
      </c>
      <c r="X289" s="34">
        <f t="shared" si="149"/>
        <v>19955.744533705609</v>
      </c>
      <c r="Y289" s="34">
        <f t="shared" si="149"/>
        <v>11834.174741610204</v>
      </c>
      <c r="Z289" s="34">
        <f t="shared" si="149"/>
        <v>120947.10831584442</v>
      </c>
      <c r="AA289" s="34">
        <f t="shared" si="149"/>
        <v>58233.792892813995</v>
      </c>
      <c r="AB289" s="34">
        <f t="shared" si="149"/>
        <v>13541.451927243643</v>
      </c>
      <c r="AC289" s="34">
        <f t="shared" si="149"/>
        <v>6519.958335339531</v>
      </c>
      <c r="AD289" s="34">
        <f t="shared" si="149"/>
        <v>24789.237717708806</v>
      </c>
      <c r="AE289" s="34">
        <f t="shared" si="149"/>
        <v>41649.90748602213</v>
      </c>
      <c r="AF289" s="34">
        <f t="shared" si="149"/>
        <v>1960.854177588689</v>
      </c>
      <c r="AG289" s="34">
        <f t="shared" si="149"/>
        <v>1693.5954400224437</v>
      </c>
      <c r="AH289" s="34">
        <f t="shared" si="149"/>
        <v>0</v>
      </c>
      <c r="AI289" s="34">
        <f t="shared" si="149"/>
        <v>0</v>
      </c>
      <c r="AJ289" s="34">
        <f t="shared" si="149"/>
        <v>0</v>
      </c>
      <c r="AK289" s="34">
        <f t="shared" si="149"/>
        <v>0</v>
      </c>
      <c r="AL289" s="34">
        <f t="shared" si="149"/>
        <v>0</v>
      </c>
      <c r="AM289" s="34">
        <f t="shared" si="149"/>
        <v>0</v>
      </c>
      <c r="AN289" s="34">
        <f t="shared" si="149"/>
        <v>0</v>
      </c>
      <c r="AO289" s="34">
        <f t="shared" si="149"/>
        <v>0</v>
      </c>
      <c r="AP289" s="34">
        <f t="shared" si="149"/>
        <v>0</v>
      </c>
      <c r="AQ289" s="34">
        <f t="shared" si="149"/>
        <v>0</v>
      </c>
      <c r="AR289" s="34">
        <f t="shared" si="149"/>
        <v>0</v>
      </c>
      <c r="AS289" s="34">
        <f t="shared" si="149"/>
        <v>0</v>
      </c>
      <c r="AT289" s="34">
        <f t="shared" si="149"/>
        <v>0</v>
      </c>
      <c r="AU289" s="34">
        <f t="shared" si="149"/>
        <v>0</v>
      </c>
      <c r="AV289" s="34">
        <f t="shared" si="149"/>
        <v>0</v>
      </c>
      <c r="AX289" s="35" t="str">
        <f t="shared" si="142"/>
        <v>OK</v>
      </c>
      <c r="AY289" s="53">
        <v>352</v>
      </c>
      <c r="AZ289" s="36">
        <f t="shared" si="143"/>
        <v>774575.53604371462</v>
      </c>
      <c r="BA289" s="7">
        <f>IF(AY289&lt;&gt;0,VLOOKUP(AY289,'2021 ROO Import'!$A$1:$D$966,4,FALSE),0)</f>
        <v>774575.53604371462</v>
      </c>
    </row>
    <row r="290" spans="1:53" ht="9.75" customHeight="1" x14ac:dyDescent="0.15">
      <c r="A290" s="25">
        <f t="shared" si="133"/>
        <v>290</v>
      </c>
      <c r="C290" s="3" t="s">
        <v>1107</v>
      </c>
      <c r="E290" s="44" t="s">
        <v>993</v>
      </c>
      <c r="F290" s="3">
        <f t="shared" si="148"/>
        <v>42489864.452697076</v>
      </c>
      <c r="G290" s="34">
        <f t="shared" si="149"/>
        <v>0</v>
      </c>
      <c r="H290" s="34">
        <f t="shared" si="149"/>
        <v>0</v>
      </c>
      <c r="I290" s="34">
        <f t="shared" si="149"/>
        <v>0</v>
      </c>
      <c r="J290" s="34">
        <f t="shared" si="149"/>
        <v>0</v>
      </c>
      <c r="K290" s="34">
        <f t="shared" si="149"/>
        <v>0</v>
      </c>
      <c r="L290" s="34">
        <f t="shared" si="149"/>
        <v>0</v>
      </c>
      <c r="M290" s="34">
        <f t="shared" si="149"/>
        <v>0</v>
      </c>
      <c r="N290" s="34">
        <f t="shared" si="149"/>
        <v>42489864.452697076</v>
      </c>
      <c r="O290" s="34">
        <f t="shared" si="149"/>
        <v>0</v>
      </c>
      <c r="P290" s="34">
        <f t="shared" si="149"/>
        <v>0</v>
      </c>
      <c r="Q290" s="34">
        <f t="shared" si="149"/>
        <v>0</v>
      </c>
      <c r="R290" s="34">
        <f t="shared" si="149"/>
        <v>0</v>
      </c>
      <c r="S290" s="34">
        <f t="shared" si="149"/>
        <v>0</v>
      </c>
      <c r="T290" s="34">
        <f t="shared" si="149"/>
        <v>0</v>
      </c>
      <c r="U290" s="34">
        <f t="shared" si="149"/>
        <v>0</v>
      </c>
      <c r="V290" s="34">
        <f t="shared" si="149"/>
        <v>0</v>
      </c>
      <c r="W290" s="34">
        <f t="shared" si="149"/>
        <v>0</v>
      </c>
      <c r="X290" s="34">
        <f t="shared" si="149"/>
        <v>0</v>
      </c>
      <c r="Y290" s="34">
        <f t="shared" si="149"/>
        <v>0</v>
      </c>
      <c r="Z290" s="34">
        <f t="shared" si="149"/>
        <v>0</v>
      </c>
      <c r="AA290" s="34">
        <f t="shared" si="149"/>
        <v>0</v>
      </c>
      <c r="AB290" s="34">
        <f t="shared" si="149"/>
        <v>0</v>
      </c>
      <c r="AC290" s="34">
        <f t="shared" si="149"/>
        <v>0</v>
      </c>
      <c r="AD290" s="34">
        <f t="shared" si="149"/>
        <v>0</v>
      </c>
      <c r="AE290" s="34">
        <f t="shared" si="149"/>
        <v>0</v>
      </c>
      <c r="AF290" s="34">
        <f t="shared" si="149"/>
        <v>0</v>
      </c>
      <c r="AG290" s="34">
        <f t="shared" si="149"/>
        <v>0</v>
      </c>
      <c r="AH290" s="34">
        <f t="shared" si="149"/>
        <v>0</v>
      </c>
      <c r="AI290" s="34">
        <f t="shared" si="149"/>
        <v>0</v>
      </c>
      <c r="AJ290" s="34">
        <f t="shared" si="149"/>
        <v>0</v>
      </c>
      <c r="AK290" s="34">
        <f t="shared" si="149"/>
        <v>0</v>
      </c>
      <c r="AL290" s="34">
        <f t="shared" si="149"/>
        <v>0</v>
      </c>
      <c r="AM290" s="34">
        <f t="shared" si="149"/>
        <v>0</v>
      </c>
      <c r="AN290" s="34">
        <f t="shared" si="149"/>
        <v>0</v>
      </c>
      <c r="AO290" s="34">
        <f t="shared" si="149"/>
        <v>0</v>
      </c>
      <c r="AP290" s="34">
        <f t="shared" si="149"/>
        <v>0</v>
      </c>
      <c r="AQ290" s="34">
        <f t="shared" si="149"/>
        <v>0</v>
      </c>
      <c r="AR290" s="34">
        <f t="shared" si="149"/>
        <v>0</v>
      </c>
      <c r="AS290" s="34">
        <f t="shared" si="149"/>
        <v>0</v>
      </c>
      <c r="AT290" s="34">
        <f t="shared" si="149"/>
        <v>0</v>
      </c>
      <c r="AU290" s="34">
        <f t="shared" si="149"/>
        <v>0</v>
      </c>
      <c r="AV290" s="34">
        <f t="shared" si="149"/>
        <v>0</v>
      </c>
      <c r="AX290" s="35" t="str">
        <f t="shared" si="142"/>
        <v>OK</v>
      </c>
      <c r="AY290" s="53">
        <v>353</v>
      </c>
      <c r="AZ290" s="36">
        <f t="shared" si="143"/>
        <v>42489864.452697076</v>
      </c>
      <c r="BA290" s="7">
        <f>IF(AY290&lt;&gt;0,VLOOKUP(AY290,'2021 ROO Import'!$A$1:$D$966,4,FALSE),0)</f>
        <v>42489864.452697076</v>
      </c>
    </row>
    <row r="291" spans="1:53" ht="9.75" customHeight="1" x14ac:dyDescent="0.15">
      <c r="A291" s="25">
        <f t="shared" si="133"/>
        <v>291</v>
      </c>
      <c r="C291" s="3" t="s">
        <v>372</v>
      </c>
      <c r="D291" s="12"/>
      <c r="E291" s="44" t="s">
        <v>676</v>
      </c>
      <c r="F291" s="3">
        <f t="shared" si="148"/>
        <v>0</v>
      </c>
      <c r="G291" s="34">
        <f t="shared" si="149"/>
        <v>0</v>
      </c>
      <c r="H291" s="34">
        <f t="shared" si="149"/>
        <v>0</v>
      </c>
      <c r="I291" s="34">
        <f t="shared" si="149"/>
        <v>0</v>
      </c>
      <c r="J291" s="34">
        <f t="shared" si="149"/>
        <v>0</v>
      </c>
      <c r="K291" s="34">
        <f t="shared" si="149"/>
        <v>0</v>
      </c>
      <c r="L291" s="34">
        <f t="shared" si="149"/>
        <v>0</v>
      </c>
      <c r="M291" s="34">
        <f t="shared" si="149"/>
        <v>0</v>
      </c>
      <c r="N291" s="34">
        <f t="shared" si="149"/>
        <v>0</v>
      </c>
      <c r="O291" s="34">
        <f t="shared" si="149"/>
        <v>0</v>
      </c>
      <c r="P291" s="34">
        <f t="shared" si="149"/>
        <v>0</v>
      </c>
      <c r="Q291" s="34">
        <f t="shared" si="149"/>
        <v>0</v>
      </c>
      <c r="R291" s="34">
        <f t="shared" si="149"/>
        <v>0</v>
      </c>
      <c r="S291" s="34">
        <f t="shared" si="149"/>
        <v>0</v>
      </c>
      <c r="T291" s="34">
        <f t="shared" si="149"/>
        <v>0</v>
      </c>
      <c r="U291" s="34">
        <f t="shared" si="149"/>
        <v>0</v>
      </c>
      <c r="V291" s="34">
        <f t="shared" si="149"/>
        <v>0</v>
      </c>
      <c r="W291" s="34">
        <f t="shared" si="149"/>
        <v>0</v>
      </c>
      <c r="X291" s="34">
        <f t="shared" si="149"/>
        <v>0</v>
      </c>
      <c r="Y291" s="34">
        <f t="shared" si="149"/>
        <v>0</v>
      </c>
      <c r="Z291" s="34">
        <f t="shared" si="149"/>
        <v>0</v>
      </c>
      <c r="AA291" s="34">
        <f t="shared" si="149"/>
        <v>0</v>
      </c>
      <c r="AB291" s="34">
        <f t="shared" si="149"/>
        <v>0</v>
      </c>
      <c r="AC291" s="34">
        <f t="shared" si="149"/>
        <v>0</v>
      </c>
      <c r="AD291" s="34">
        <f t="shared" si="149"/>
        <v>0</v>
      </c>
      <c r="AE291" s="34">
        <f t="shared" si="149"/>
        <v>0</v>
      </c>
      <c r="AF291" s="34">
        <f t="shared" si="149"/>
        <v>0</v>
      </c>
      <c r="AG291" s="34">
        <f t="shared" si="149"/>
        <v>0</v>
      </c>
      <c r="AH291" s="34">
        <f t="shared" si="149"/>
        <v>0</v>
      </c>
      <c r="AI291" s="34">
        <f t="shared" si="149"/>
        <v>0</v>
      </c>
      <c r="AJ291" s="34">
        <f t="shared" si="149"/>
        <v>0</v>
      </c>
      <c r="AK291" s="34">
        <f t="shared" si="149"/>
        <v>0</v>
      </c>
      <c r="AL291" s="34">
        <f t="shared" si="149"/>
        <v>0</v>
      </c>
      <c r="AM291" s="34">
        <f t="shared" si="149"/>
        <v>0</v>
      </c>
      <c r="AN291" s="34">
        <f t="shared" si="149"/>
        <v>0</v>
      </c>
      <c r="AO291" s="34">
        <f t="shared" si="149"/>
        <v>0</v>
      </c>
      <c r="AP291" s="34">
        <f t="shared" si="149"/>
        <v>0</v>
      </c>
      <c r="AQ291" s="34">
        <f t="shared" si="149"/>
        <v>0</v>
      </c>
      <c r="AR291" s="34">
        <f t="shared" si="149"/>
        <v>0</v>
      </c>
      <c r="AS291" s="34">
        <f t="shared" si="149"/>
        <v>0</v>
      </c>
      <c r="AT291" s="34">
        <f t="shared" si="149"/>
        <v>0</v>
      </c>
      <c r="AU291" s="34">
        <f t="shared" si="149"/>
        <v>0</v>
      </c>
      <c r="AV291" s="34">
        <f t="shared" si="149"/>
        <v>0</v>
      </c>
      <c r="AX291" s="35" t="str">
        <f t="shared" si="142"/>
        <v>OK</v>
      </c>
      <c r="AY291" s="53">
        <v>354</v>
      </c>
      <c r="AZ291" s="36">
        <f t="shared" ref="AZ291:AZ294" si="150">BA291</f>
        <v>0</v>
      </c>
      <c r="BA291" s="7">
        <f>IF(AY291&lt;&gt;0,VLOOKUP(AY291,'2021 ROO Import'!$A$1:$D$966,4,FALSE),0)</f>
        <v>0</v>
      </c>
    </row>
    <row r="292" spans="1:53" ht="9.75" customHeight="1" x14ac:dyDescent="0.15">
      <c r="A292" s="25">
        <f t="shared" si="133"/>
        <v>292</v>
      </c>
      <c r="C292" s="3" t="s">
        <v>1201</v>
      </c>
      <c r="D292" s="12"/>
      <c r="E292" s="44" t="s">
        <v>628</v>
      </c>
      <c r="F292" s="3">
        <f t="shared" si="148"/>
        <v>0</v>
      </c>
      <c r="G292" s="34">
        <f t="shared" ref="G292:AV292" si="151">INDEX(Func_Alloc,MATCH($E292,FA_Desc,0),MATCH(G$6,$G$6:$AV$6,0))*$F292</f>
        <v>0</v>
      </c>
      <c r="H292" s="34">
        <f t="shared" si="151"/>
        <v>0</v>
      </c>
      <c r="I292" s="34">
        <f t="shared" si="151"/>
        <v>0</v>
      </c>
      <c r="J292" s="34">
        <f t="shared" si="151"/>
        <v>0</v>
      </c>
      <c r="K292" s="34">
        <f t="shared" si="151"/>
        <v>0</v>
      </c>
      <c r="L292" s="34">
        <f t="shared" si="151"/>
        <v>0</v>
      </c>
      <c r="M292" s="34">
        <f t="shared" si="151"/>
        <v>0</v>
      </c>
      <c r="N292" s="34">
        <f t="shared" si="151"/>
        <v>0</v>
      </c>
      <c r="O292" s="34">
        <f t="shared" si="151"/>
        <v>0</v>
      </c>
      <c r="P292" s="34">
        <f t="shared" si="151"/>
        <v>0</v>
      </c>
      <c r="Q292" s="34">
        <f t="shared" si="151"/>
        <v>0</v>
      </c>
      <c r="R292" s="34">
        <f t="shared" si="151"/>
        <v>0</v>
      </c>
      <c r="S292" s="34">
        <f t="shared" si="151"/>
        <v>0</v>
      </c>
      <c r="T292" s="34">
        <f t="shared" si="151"/>
        <v>0</v>
      </c>
      <c r="U292" s="34">
        <f t="shared" si="151"/>
        <v>0</v>
      </c>
      <c r="V292" s="34">
        <f t="shared" si="151"/>
        <v>0</v>
      </c>
      <c r="W292" s="34">
        <f t="shared" si="151"/>
        <v>0</v>
      </c>
      <c r="X292" s="34">
        <f t="shared" si="151"/>
        <v>0</v>
      </c>
      <c r="Y292" s="34">
        <f t="shared" si="151"/>
        <v>0</v>
      </c>
      <c r="Z292" s="34">
        <f t="shared" si="151"/>
        <v>0</v>
      </c>
      <c r="AA292" s="34">
        <f t="shared" si="151"/>
        <v>0</v>
      </c>
      <c r="AB292" s="34">
        <f t="shared" si="151"/>
        <v>0</v>
      </c>
      <c r="AC292" s="34">
        <f t="shared" si="151"/>
        <v>0</v>
      </c>
      <c r="AD292" s="34">
        <f t="shared" si="151"/>
        <v>0</v>
      </c>
      <c r="AE292" s="34">
        <f t="shared" si="151"/>
        <v>0</v>
      </c>
      <c r="AF292" s="34">
        <f t="shared" si="151"/>
        <v>0</v>
      </c>
      <c r="AG292" s="34">
        <f t="shared" si="151"/>
        <v>0</v>
      </c>
      <c r="AH292" s="34">
        <f t="shared" si="151"/>
        <v>0</v>
      </c>
      <c r="AI292" s="34">
        <f t="shared" si="151"/>
        <v>0</v>
      </c>
      <c r="AJ292" s="34">
        <f t="shared" si="151"/>
        <v>0</v>
      </c>
      <c r="AK292" s="34">
        <f t="shared" si="151"/>
        <v>0</v>
      </c>
      <c r="AL292" s="34">
        <f t="shared" si="151"/>
        <v>0</v>
      </c>
      <c r="AM292" s="34">
        <f t="shared" si="151"/>
        <v>0</v>
      </c>
      <c r="AN292" s="34">
        <f t="shared" si="151"/>
        <v>0</v>
      </c>
      <c r="AO292" s="34">
        <f t="shared" si="151"/>
        <v>0</v>
      </c>
      <c r="AP292" s="34">
        <f t="shared" si="151"/>
        <v>0</v>
      </c>
      <c r="AQ292" s="34">
        <f t="shared" si="151"/>
        <v>0</v>
      </c>
      <c r="AR292" s="34">
        <f t="shared" si="151"/>
        <v>0</v>
      </c>
      <c r="AS292" s="34">
        <f t="shared" si="151"/>
        <v>0</v>
      </c>
      <c r="AT292" s="34">
        <f t="shared" si="151"/>
        <v>0</v>
      </c>
      <c r="AU292" s="34">
        <f t="shared" si="151"/>
        <v>0</v>
      </c>
      <c r="AV292" s="34">
        <f t="shared" si="151"/>
        <v>0</v>
      </c>
      <c r="AX292" s="93" t="str">
        <f t="shared" ref="AX292" si="152">IF(E292&lt;&gt;0,IF(ROUND(SUM(G292:AV292),5)=ROUND(F292,5),"OK","ERROR!"),"")</f>
        <v>OK</v>
      </c>
      <c r="AY292" s="53" t="s">
        <v>1301</v>
      </c>
      <c r="AZ292" s="36">
        <f t="shared" si="150"/>
        <v>0</v>
      </c>
      <c r="BA292" s="7">
        <f>IF(AY292&lt;&gt;0,VLOOKUP(AY292,'2021 ROO Import'!$A$1:$D$966,4,FALSE),0)</f>
        <v>0</v>
      </c>
    </row>
    <row r="293" spans="1:53" ht="9.75" customHeight="1" x14ac:dyDescent="0.15">
      <c r="A293" s="25">
        <f t="shared" si="133"/>
        <v>293</v>
      </c>
      <c r="C293" s="3" t="s">
        <v>977</v>
      </c>
      <c r="E293" s="44" t="s">
        <v>676</v>
      </c>
      <c r="F293" s="3">
        <f>($AZ293)</f>
        <v>751542</v>
      </c>
      <c r="G293" s="34">
        <f t="shared" si="149"/>
        <v>0</v>
      </c>
      <c r="H293" s="34">
        <f t="shared" si="149"/>
        <v>0</v>
      </c>
      <c r="I293" s="34">
        <f t="shared" si="149"/>
        <v>0</v>
      </c>
      <c r="J293" s="34">
        <f t="shared" si="149"/>
        <v>0</v>
      </c>
      <c r="K293" s="34">
        <f t="shared" si="149"/>
        <v>0</v>
      </c>
      <c r="L293" s="34">
        <f t="shared" si="149"/>
        <v>0</v>
      </c>
      <c r="M293" s="34">
        <f t="shared" si="149"/>
        <v>0</v>
      </c>
      <c r="N293" s="34">
        <f t="shared" si="149"/>
        <v>0</v>
      </c>
      <c r="O293" s="34">
        <f t="shared" si="149"/>
        <v>0</v>
      </c>
      <c r="P293" s="34">
        <f t="shared" si="149"/>
        <v>0</v>
      </c>
      <c r="Q293" s="34">
        <f t="shared" si="149"/>
        <v>137953.48968125053</v>
      </c>
      <c r="R293" s="34">
        <f t="shared" si="149"/>
        <v>7077.611906722007</v>
      </c>
      <c r="S293" s="34">
        <f t="shared" si="149"/>
        <v>0</v>
      </c>
      <c r="T293" s="34">
        <f t="shared" si="149"/>
        <v>177504.75800932193</v>
      </c>
      <c r="U293" s="34">
        <f t="shared" si="149"/>
        <v>85465.253856340161</v>
      </c>
      <c r="V293" s="34">
        <f t="shared" si="149"/>
        <v>11155.581889259201</v>
      </c>
      <c r="W293" s="34">
        <f t="shared" si="149"/>
        <v>40214.05128282182</v>
      </c>
      <c r="X293" s="34">
        <f t="shared" si="149"/>
        <v>19362.320988025323</v>
      </c>
      <c r="Y293" s="34">
        <f t="shared" si="149"/>
        <v>11482.262142032425</v>
      </c>
      <c r="Z293" s="34">
        <f t="shared" si="149"/>
        <v>117350.50675906762</v>
      </c>
      <c r="AA293" s="34">
        <f t="shared" si="149"/>
        <v>56502.095846958495</v>
      </c>
      <c r="AB293" s="34">
        <f t="shared" si="149"/>
        <v>13138.770062743351</v>
      </c>
      <c r="AC293" s="34">
        <f t="shared" si="149"/>
        <v>6326.0744746542059</v>
      </c>
      <c r="AD293" s="34">
        <f t="shared" si="149"/>
        <v>24052.08068924976</v>
      </c>
      <c r="AE293" s="34">
        <f t="shared" si="149"/>
        <v>40411.365083564262</v>
      </c>
      <c r="AF293" s="34">
        <f t="shared" si="149"/>
        <v>1902.5442991142822</v>
      </c>
      <c r="AG293" s="34">
        <f t="shared" si="149"/>
        <v>1643.2330288746869</v>
      </c>
      <c r="AH293" s="34">
        <f t="shared" si="149"/>
        <v>0</v>
      </c>
      <c r="AI293" s="34">
        <f t="shared" si="149"/>
        <v>0</v>
      </c>
      <c r="AJ293" s="34">
        <f t="shared" si="149"/>
        <v>0</v>
      </c>
      <c r="AK293" s="34">
        <f t="shared" si="149"/>
        <v>0</v>
      </c>
      <c r="AL293" s="34">
        <f t="shared" si="149"/>
        <v>0</v>
      </c>
      <c r="AM293" s="34">
        <f t="shared" si="149"/>
        <v>0</v>
      </c>
      <c r="AN293" s="34">
        <f t="shared" si="149"/>
        <v>0</v>
      </c>
      <c r="AO293" s="34">
        <f t="shared" si="149"/>
        <v>0</v>
      </c>
      <c r="AP293" s="34">
        <f t="shared" si="149"/>
        <v>0</v>
      </c>
      <c r="AQ293" s="34">
        <f t="shared" si="149"/>
        <v>0</v>
      </c>
      <c r="AR293" s="34">
        <f t="shared" si="149"/>
        <v>0</v>
      </c>
      <c r="AS293" s="34">
        <f t="shared" si="149"/>
        <v>0</v>
      </c>
      <c r="AT293" s="34">
        <f t="shared" si="149"/>
        <v>0</v>
      </c>
      <c r="AU293" s="34">
        <f t="shared" si="149"/>
        <v>0</v>
      </c>
      <c r="AV293" s="34">
        <f t="shared" si="149"/>
        <v>0</v>
      </c>
      <c r="AX293" s="35" t="str">
        <f t="shared" si="142"/>
        <v>OK</v>
      </c>
      <c r="AY293" s="53">
        <v>355</v>
      </c>
      <c r="AZ293" s="36">
        <f t="shared" si="150"/>
        <v>751542</v>
      </c>
      <c r="BA293" s="7">
        <f>IF(AY293&lt;&gt;0,VLOOKUP(AY293,'2021 ROO Import'!$A$1:$D$966,4,FALSE),0)</f>
        <v>751542</v>
      </c>
    </row>
    <row r="294" spans="1:53" ht="9.75" customHeight="1" x14ac:dyDescent="0.15">
      <c r="A294" s="25">
        <f t="shared" si="133"/>
        <v>294</v>
      </c>
      <c r="C294" s="3" t="s">
        <v>373</v>
      </c>
      <c r="E294" s="44" t="s">
        <v>636</v>
      </c>
      <c r="F294" s="3">
        <f t="shared" si="148"/>
        <v>47360.74941150011</v>
      </c>
      <c r="G294" s="34">
        <f t="shared" si="149"/>
        <v>21636.806846016138</v>
      </c>
      <c r="H294" s="34">
        <f t="shared" si="149"/>
        <v>0</v>
      </c>
      <c r="I294" s="34">
        <f t="shared" si="149"/>
        <v>0</v>
      </c>
      <c r="J294" s="34">
        <f t="shared" si="149"/>
        <v>25723.942565483972</v>
      </c>
      <c r="K294" s="34">
        <f t="shared" si="149"/>
        <v>0</v>
      </c>
      <c r="L294" s="34">
        <f t="shared" si="149"/>
        <v>0</v>
      </c>
      <c r="M294" s="34">
        <f t="shared" si="149"/>
        <v>0</v>
      </c>
      <c r="N294" s="34">
        <f t="shared" si="149"/>
        <v>0</v>
      </c>
      <c r="O294" s="34">
        <f t="shared" si="149"/>
        <v>0</v>
      </c>
      <c r="P294" s="34">
        <f t="shared" si="149"/>
        <v>0</v>
      </c>
      <c r="Q294" s="34">
        <f t="shared" si="149"/>
        <v>0</v>
      </c>
      <c r="R294" s="34">
        <f t="shared" si="149"/>
        <v>0</v>
      </c>
      <c r="S294" s="34">
        <f t="shared" si="149"/>
        <v>0</v>
      </c>
      <c r="T294" s="34">
        <f t="shared" si="149"/>
        <v>0</v>
      </c>
      <c r="U294" s="34">
        <f t="shared" si="149"/>
        <v>0</v>
      </c>
      <c r="V294" s="34">
        <f t="shared" si="149"/>
        <v>0</v>
      </c>
      <c r="W294" s="34">
        <f t="shared" si="149"/>
        <v>0</v>
      </c>
      <c r="X294" s="34">
        <f t="shared" si="149"/>
        <v>0</v>
      </c>
      <c r="Y294" s="34">
        <f t="shared" si="149"/>
        <v>0</v>
      </c>
      <c r="Z294" s="34">
        <f t="shared" si="149"/>
        <v>0</v>
      </c>
      <c r="AA294" s="34">
        <f t="shared" si="149"/>
        <v>0</v>
      </c>
      <c r="AB294" s="34">
        <f t="shared" si="149"/>
        <v>0</v>
      </c>
      <c r="AC294" s="34">
        <f t="shared" si="149"/>
        <v>0</v>
      </c>
      <c r="AD294" s="34">
        <f t="shared" si="149"/>
        <v>0</v>
      </c>
      <c r="AE294" s="34">
        <f t="shared" si="149"/>
        <v>0</v>
      </c>
      <c r="AF294" s="34">
        <f t="shared" si="149"/>
        <v>0</v>
      </c>
      <c r="AG294" s="34">
        <f t="shared" si="149"/>
        <v>0</v>
      </c>
      <c r="AH294" s="34">
        <f t="shared" si="149"/>
        <v>0</v>
      </c>
      <c r="AI294" s="34">
        <f t="shared" si="149"/>
        <v>0</v>
      </c>
      <c r="AJ294" s="34">
        <f t="shared" si="149"/>
        <v>0</v>
      </c>
      <c r="AK294" s="34">
        <f t="shared" si="149"/>
        <v>0</v>
      </c>
      <c r="AL294" s="34">
        <f t="shared" si="149"/>
        <v>0</v>
      </c>
      <c r="AM294" s="34">
        <f t="shared" si="149"/>
        <v>0</v>
      </c>
      <c r="AN294" s="34">
        <f t="shared" si="149"/>
        <v>0</v>
      </c>
      <c r="AO294" s="34">
        <f t="shared" si="149"/>
        <v>0</v>
      </c>
      <c r="AP294" s="34">
        <f t="shared" si="149"/>
        <v>0</v>
      </c>
      <c r="AQ294" s="34">
        <f t="shared" si="149"/>
        <v>0</v>
      </c>
      <c r="AR294" s="34">
        <f t="shared" si="149"/>
        <v>0</v>
      </c>
      <c r="AS294" s="34">
        <f t="shared" si="149"/>
        <v>0</v>
      </c>
      <c r="AT294" s="34">
        <f t="shared" si="149"/>
        <v>0</v>
      </c>
      <c r="AU294" s="34">
        <f t="shared" si="149"/>
        <v>0</v>
      </c>
      <c r="AV294" s="34">
        <f t="shared" si="149"/>
        <v>0</v>
      </c>
      <c r="AX294" s="35" t="str">
        <f t="shared" si="142"/>
        <v>OK</v>
      </c>
      <c r="AY294" s="53">
        <v>356</v>
      </c>
      <c r="AZ294" s="36">
        <f t="shared" si="150"/>
        <v>47360.74941150011</v>
      </c>
      <c r="BA294" s="7">
        <f>IF(AY294&lt;&gt;0,VLOOKUP(AY294,'2021 ROO Import'!$A$1:$D$966,4,FALSE),0)</f>
        <v>47360.74941150011</v>
      </c>
    </row>
    <row r="295" spans="1:53" ht="9.75" customHeight="1" x14ac:dyDescent="0.15">
      <c r="A295" s="25">
        <f t="shared" si="133"/>
        <v>295</v>
      </c>
      <c r="C295" s="3" t="s">
        <v>976</v>
      </c>
      <c r="E295" s="44" t="s">
        <v>1002</v>
      </c>
      <c r="F295" s="3">
        <f t="shared" si="148"/>
        <v>0</v>
      </c>
      <c r="G295" s="34">
        <f t="shared" si="149"/>
        <v>0</v>
      </c>
      <c r="H295" s="34">
        <f t="shared" si="149"/>
        <v>0</v>
      </c>
      <c r="I295" s="34">
        <f t="shared" si="149"/>
        <v>0</v>
      </c>
      <c r="J295" s="34">
        <f t="shared" ref="J295:AV295" si="153">INDEX(Func_Alloc,MATCH($E295,FA_Desc,0),MATCH(J$6,$G$6:$AV$6,0))*$F295</f>
        <v>0</v>
      </c>
      <c r="K295" s="34">
        <f t="shared" si="153"/>
        <v>0</v>
      </c>
      <c r="L295" s="34">
        <f t="shared" si="153"/>
        <v>0</v>
      </c>
      <c r="M295" s="34">
        <f t="shared" si="153"/>
        <v>0</v>
      </c>
      <c r="N295" s="34">
        <f t="shared" si="153"/>
        <v>0</v>
      </c>
      <c r="O295" s="34">
        <f t="shared" si="153"/>
        <v>0</v>
      </c>
      <c r="P295" s="34">
        <f t="shared" si="153"/>
        <v>0</v>
      </c>
      <c r="Q295" s="34">
        <f t="shared" si="153"/>
        <v>0</v>
      </c>
      <c r="R295" s="34">
        <f t="shared" si="153"/>
        <v>0</v>
      </c>
      <c r="S295" s="34">
        <f t="shared" si="153"/>
        <v>0</v>
      </c>
      <c r="T295" s="34">
        <f t="shared" si="153"/>
        <v>0</v>
      </c>
      <c r="U295" s="34">
        <f t="shared" si="153"/>
        <v>0</v>
      </c>
      <c r="V295" s="34">
        <f t="shared" si="153"/>
        <v>0</v>
      </c>
      <c r="W295" s="34">
        <f t="shared" si="153"/>
        <v>0</v>
      </c>
      <c r="X295" s="34">
        <f t="shared" si="153"/>
        <v>0</v>
      </c>
      <c r="Y295" s="34">
        <f t="shared" si="153"/>
        <v>0</v>
      </c>
      <c r="Z295" s="34">
        <f t="shared" si="153"/>
        <v>0</v>
      </c>
      <c r="AA295" s="34">
        <f t="shared" si="153"/>
        <v>0</v>
      </c>
      <c r="AB295" s="34">
        <f t="shared" si="153"/>
        <v>0</v>
      </c>
      <c r="AC295" s="34">
        <f t="shared" si="153"/>
        <v>0</v>
      </c>
      <c r="AD295" s="34">
        <f t="shared" si="153"/>
        <v>0</v>
      </c>
      <c r="AE295" s="34">
        <f t="shared" si="153"/>
        <v>0</v>
      </c>
      <c r="AF295" s="34">
        <f t="shared" si="153"/>
        <v>0</v>
      </c>
      <c r="AG295" s="34">
        <f t="shared" si="153"/>
        <v>0</v>
      </c>
      <c r="AH295" s="34">
        <f t="shared" si="153"/>
        <v>0</v>
      </c>
      <c r="AI295" s="34">
        <f t="shared" si="153"/>
        <v>0</v>
      </c>
      <c r="AJ295" s="34">
        <f t="shared" si="153"/>
        <v>0</v>
      </c>
      <c r="AK295" s="34">
        <f t="shared" si="153"/>
        <v>0</v>
      </c>
      <c r="AL295" s="34">
        <f t="shared" si="153"/>
        <v>0</v>
      </c>
      <c r="AM295" s="34">
        <f t="shared" si="153"/>
        <v>0</v>
      </c>
      <c r="AN295" s="34">
        <f t="shared" si="153"/>
        <v>0</v>
      </c>
      <c r="AO295" s="34">
        <f t="shared" si="153"/>
        <v>0</v>
      </c>
      <c r="AP295" s="34">
        <f t="shared" si="153"/>
        <v>0</v>
      </c>
      <c r="AQ295" s="34">
        <f t="shared" si="153"/>
        <v>0</v>
      </c>
      <c r="AR295" s="34">
        <f t="shared" si="153"/>
        <v>0</v>
      </c>
      <c r="AS295" s="34">
        <f t="shared" si="153"/>
        <v>0</v>
      </c>
      <c r="AT295" s="34">
        <f t="shared" si="153"/>
        <v>0</v>
      </c>
      <c r="AU295" s="34">
        <f t="shared" si="153"/>
        <v>0</v>
      </c>
      <c r="AV295" s="34">
        <f t="shared" si="153"/>
        <v>0</v>
      </c>
      <c r="AX295" s="35" t="str">
        <f t="shared" si="142"/>
        <v>OK</v>
      </c>
      <c r="AY295" s="53">
        <v>357</v>
      </c>
      <c r="AZ295" s="36">
        <f t="shared" si="143"/>
        <v>0</v>
      </c>
      <c r="BA295" s="7">
        <f>IF(AY295&lt;&gt;0,VLOOKUP(AY295,'2021 ROO Import'!$A$1:$D$966,4,FALSE),0)</f>
        <v>0</v>
      </c>
    </row>
    <row r="296" spans="1:53" ht="9.75" customHeight="1" x14ac:dyDescent="0.15">
      <c r="A296" s="25">
        <f t="shared" si="133"/>
        <v>296</v>
      </c>
      <c r="C296" s="3" t="s">
        <v>367</v>
      </c>
      <c r="E296" s="44" t="s">
        <v>641</v>
      </c>
      <c r="F296" s="3">
        <f t="shared" si="148"/>
        <v>1264.2533137472292</v>
      </c>
      <c r="G296" s="34">
        <f t="shared" ref="G296:AV296" si="154">INDEX(Func_Alloc,MATCH($E296,FA_Desc,0),MATCH(G$6,$G$6:$AV$6,0))*$F296</f>
        <v>218.86804456347804</v>
      </c>
      <c r="H296" s="34">
        <f t="shared" si="154"/>
        <v>37.944837384869217</v>
      </c>
      <c r="I296" s="34">
        <f t="shared" si="154"/>
        <v>0</v>
      </c>
      <c r="J296" s="34">
        <f t="shared" si="154"/>
        <v>260.21164064730482</v>
      </c>
      <c r="K296" s="34">
        <f t="shared" si="154"/>
        <v>0</v>
      </c>
      <c r="L296" s="34">
        <f t="shared" si="154"/>
        <v>0</v>
      </c>
      <c r="M296" s="34">
        <f t="shared" si="154"/>
        <v>0</v>
      </c>
      <c r="N296" s="34">
        <f t="shared" si="154"/>
        <v>287.89782395562065</v>
      </c>
      <c r="O296" s="34">
        <f t="shared" si="154"/>
        <v>0</v>
      </c>
      <c r="P296" s="34">
        <f t="shared" si="154"/>
        <v>1.7896277216462541E-2</v>
      </c>
      <c r="Q296" s="34">
        <f t="shared" si="154"/>
        <v>84.31177630718156</v>
      </c>
      <c r="R296" s="34">
        <f t="shared" si="154"/>
        <v>4.3255595291381219</v>
      </c>
      <c r="S296" s="34">
        <f t="shared" si="154"/>
        <v>0</v>
      </c>
      <c r="T296" s="34">
        <f t="shared" si="154"/>
        <v>108.48396430798201</v>
      </c>
      <c r="U296" s="34">
        <f t="shared" si="154"/>
        <v>52.23301985199133</v>
      </c>
      <c r="V296" s="34">
        <f t="shared" si="154"/>
        <v>6.8178552568467499</v>
      </c>
      <c r="W296" s="34">
        <f t="shared" si="154"/>
        <v>24.577255015417069</v>
      </c>
      <c r="X296" s="34">
        <f t="shared" si="154"/>
        <v>11.833493155571183</v>
      </c>
      <c r="Y296" s="34">
        <f t="shared" si="154"/>
        <v>7.0175094479761597</v>
      </c>
      <c r="Z296" s="34">
        <f t="shared" si="154"/>
        <v>71.720039110758506</v>
      </c>
      <c r="AA296" s="34">
        <f t="shared" si="154"/>
        <v>34.531870682957809</v>
      </c>
      <c r="AB296" s="34">
        <f t="shared" si="154"/>
        <v>8.0299022883802262</v>
      </c>
      <c r="AC296" s="34">
        <f t="shared" si="154"/>
        <v>3.8662492499608496</v>
      </c>
      <c r="AD296" s="34">
        <f t="shared" si="154"/>
        <v>14.699690826812907</v>
      </c>
      <c r="AE296" s="34">
        <f t="shared" si="154"/>
        <v>24.697845491735972</v>
      </c>
      <c r="AF296" s="34">
        <f t="shared" si="154"/>
        <v>1.162760650216651</v>
      </c>
      <c r="AG296" s="34">
        <f t="shared" si="154"/>
        <v>1.0042797458126551</v>
      </c>
      <c r="AH296" s="34">
        <f t="shared" si="154"/>
        <v>0</v>
      </c>
      <c r="AI296" s="34">
        <f t="shared" si="154"/>
        <v>0</v>
      </c>
      <c r="AJ296" s="34">
        <f t="shared" si="154"/>
        <v>0</v>
      </c>
      <c r="AK296" s="34">
        <f t="shared" si="154"/>
        <v>0</v>
      </c>
      <c r="AL296" s="34">
        <f t="shared" si="154"/>
        <v>0</v>
      </c>
      <c r="AM296" s="34">
        <f t="shared" si="154"/>
        <v>0</v>
      </c>
      <c r="AN296" s="34">
        <f t="shared" si="154"/>
        <v>0</v>
      </c>
      <c r="AO296" s="34">
        <f t="shared" si="154"/>
        <v>0</v>
      </c>
      <c r="AP296" s="34">
        <f t="shared" si="154"/>
        <v>0</v>
      </c>
      <c r="AQ296" s="34">
        <f t="shared" si="154"/>
        <v>0</v>
      </c>
      <c r="AR296" s="34">
        <f t="shared" si="154"/>
        <v>0</v>
      </c>
      <c r="AS296" s="34">
        <f t="shared" si="154"/>
        <v>0</v>
      </c>
      <c r="AT296" s="34">
        <f t="shared" si="154"/>
        <v>0</v>
      </c>
      <c r="AU296" s="34">
        <f t="shared" si="154"/>
        <v>0</v>
      </c>
      <c r="AV296" s="34">
        <f t="shared" si="154"/>
        <v>0</v>
      </c>
      <c r="AX296" s="35" t="str">
        <f t="shared" si="142"/>
        <v>OK</v>
      </c>
      <c r="AY296" s="53">
        <v>360</v>
      </c>
      <c r="AZ296" s="36">
        <f t="shared" si="143"/>
        <v>1264.2533137472292</v>
      </c>
      <c r="BA296" s="7">
        <f>IF(AY296&lt;&gt;0,VLOOKUP(AY296,'2021 ROO Import'!$A$1:$D$966,4,FALSE),0)</f>
        <v>1264.2533137472292</v>
      </c>
    </row>
    <row r="297" spans="1:53" ht="9.75" customHeight="1" x14ac:dyDescent="0.15">
      <c r="A297" s="25">
        <f t="shared" si="133"/>
        <v>297</v>
      </c>
      <c r="C297" s="3" t="s">
        <v>374</v>
      </c>
      <c r="F297" s="3">
        <f>SUM(F288:F296)</f>
        <v>53538544.07867305</v>
      </c>
      <c r="G297" s="3">
        <f t="shared" ref="G297:AV297" si="155">SUM(G288:G295)</f>
        <v>21636.806846016138</v>
      </c>
      <c r="H297" s="3">
        <f t="shared" si="155"/>
        <v>0</v>
      </c>
      <c r="I297" s="3">
        <f t="shared" si="155"/>
        <v>0</v>
      </c>
      <c r="J297" s="3">
        <f t="shared" si="155"/>
        <v>25723.942565483972</v>
      </c>
      <c r="K297" s="3">
        <f t="shared" si="155"/>
        <v>0</v>
      </c>
      <c r="L297" s="3">
        <f t="shared" si="155"/>
        <v>0</v>
      </c>
      <c r="M297" s="3">
        <f t="shared" si="155"/>
        <v>0</v>
      </c>
      <c r="N297" s="3">
        <f t="shared" si="155"/>
        <v>51963801.539904088</v>
      </c>
      <c r="O297" s="3">
        <f t="shared" si="155"/>
        <v>0</v>
      </c>
      <c r="P297" s="3">
        <f t="shared" si="155"/>
        <v>0</v>
      </c>
      <c r="Q297" s="3">
        <f t="shared" si="155"/>
        <v>280135.02872890944</v>
      </c>
      <c r="R297" s="3">
        <f t="shared" si="155"/>
        <v>14372.141070173386</v>
      </c>
      <c r="S297" s="3">
        <f t="shared" si="155"/>
        <v>0</v>
      </c>
      <c r="T297" s="3">
        <f t="shared" si="155"/>
        <v>360449.74722533429</v>
      </c>
      <c r="U297" s="3">
        <f t="shared" si="155"/>
        <v>173549.87829367945</v>
      </c>
      <c r="V297" s="3">
        <f t="shared" si="155"/>
        <v>22653.064161377726</v>
      </c>
      <c r="W297" s="3">
        <f t="shared" si="155"/>
        <v>81660.597622056535</v>
      </c>
      <c r="X297" s="3">
        <f t="shared" si="155"/>
        <v>39318.065521730932</v>
      </c>
      <c r="Y297" s="3">
        <f t="shared" si="155"/>
        <v>23316.436883642629</v>
      </c>
      <c r="Z297" s="3">
        <f t="shared" si="155"/>
        <v>238297.61507491203</v>
      </c>
      <c r="AA297" s="3">
        <f t="shared" si="155"/>
        <v>114735.88873977249</v>
      </c>
      <c r="AB297" s="3">
        <f t="shared" si="155"/>
        <v>26680.221989986996</v>
      </c>
      <c r="AC297" s="3">
        <f t="shared" si="155"/>
        <v>12846.032809993736</v>
      </c>
      <c r="AD297" s="3">
        <f t="shared" si="155"/>
        <v>48841.31840695857</v>
      </c>
      <c r="AE297" s="3">
        <f t="shared" si="155"/>
        <v>82061.272569586392</v>
      </c>
      <c r="AF297" s="3">
        <f t="shared" si="155"/>
        <v>3863.3984767029715</v>
      </c>
      <c r="AG297" s="3">
        <f t="shared" si="155"/>
        <v>3336.8284688971307</v>
      </c>
      <c r="AH297" s="3">
        <f t="shared" si="155"/>
        <v>0</v>
      </c>
      <c r="AI297" s="3">
        <f t="shared" si="155"/>
        <v>0</v>
      </c>
      <c r="AJ297" s="3">
        <f t="shared" si="155"/>
        <v>0</v>
      </c>
      <c r="AK297" s="3">
        <f t="shared" si="155"/>
        <v>0</v>
      </c>
      <c r="AL297" s="3">
        <f t="shared" si="155"/>
        <v>0</v>
      </c>
      <c r="AM297" s="3">
        <f t="shared" si="155"/>
        <v>0</v>
      </c>
      <c r="AN297" s="3">
        <f t="shared" si="155"/>
        <v>0</v>
      </c>
      <c r="AO297" s="3">
        <f t="shared" si="155"/>
        <v>0</v>
      </c>
      <c r="AP297" s="3">
        <f t="shared" si="155"/>
        <v>0</v>
      </c>
      <c r="AQ297" s="3">
        <f t="shared" si="155"/>
        <v>0</v>
      </c>
      <c r="AR297" s="3">
        <f t="shared" si="155"/>
        <v>0</v>
      </c>
      <c r="AS297" s="3">
        <f t="shared" si="155"/>
        <v>0</v>
      </c>
      <c r="AT297" s="3">
        <f t="shared" si="155"/>
        <v>0</v>
      </c>
      <c r="AU297" s="3">
        <f t="shared" si="155"/>
        <v>0</v>
      </c>
      <c r="AV297" s="3">
        <f t="shared" si="155"/>
        <v>0</v>
      </c>
      <c r="AX297" s="35" t="str">
        <f t="shared" si="142"/>
        <v/>
      </c>
      <c r="AZ297" s="36">
        <f t="shared" si="143"/>
        <v>0</v>
      </c>
      <c r="BA297" s="7">
        <f>IF(AY297&lt;&gt;0,VLOOKUP(AY297,'2021 ROO Import'!$A$1:$D$966,4,FALSE),0)</f>
        <v>0</v>
      </c>
    </row>
    <row r="298" spans="1:53" ht="9.75" customHeight="1" x14ac:dyDescent="0.15">
      <c r="A298" s="25">
        <f t="shared" si="133"/>
        <v>298</v>
      </c>
      <c r="B298" s="3" t="s">
        <v>46</v>
      </c>
      <c r="C298" s="3" t="s">
        <v>46</v>
      </c>
      <c r="AX298" s="35" t="str">
        <f t="shared" si="142"/>
        <v/>
      </c>
      <c r="AZ298" s="36">
        <f t="shared" si="143"/>
        <v>0</v>
      </c>
      <c r="BA298" s="7">
        <f>IF(AY298&lt;&gt;0,VLOOKUP(AY298,'2021 ROO Import'!$A$1:$D$966,4,FALSE),0)</f>
        <v>0</v>
      </c>
    </row>
    <row r="299" spans="1:53" ht="9.75" customHeight="1" x14ac:dyDescent="0.15">
      <c r="A299" s="25">
        <f t="shared" si="133"/>
        <v>299</v>
      </c>
      <c r="B299" s="3" t="s">
        <v>46</v>
      </c>
      <c r="C299" s="3" t="s">
        <v>375</v>
      </c>
      <c r="F299" s="3">
        <f>SUM(F271+F273+F285+F297)</f>
        <v>79548785.99515</v>
      </c>
      <c r="G299" s="3">
        <f t="shared" ref="G299:AV299" si="156">SUM(G271:G296)</f>
        <v>1309395.1053465048</v>
      </c>
      <c r="H299" s="3">
        <f t="shared" si="156"/>
        <v>37.944837384869217</v>
      </c>
      <c r="I299" s="3">
        <f t="shared" si="156"/>
        <v>0</v>
      </c>
      <c r="J299" s="3">
        <f t="shared" si="156"/>
        <v>1578112.2656030885</v>
      </c>
      <c r="K299" s="3">
        <f t="shared" si="156"/>
        <v>0</v>
      </c>
      <c r="L299" s="3">
        <f t="shared" si="156"/>
        <v>0</v>
      </c>
      <c r="M299" s="3">
        <f t="shared" si="156"/>
        <v>0</v>
      </c>
      <c r="N299" s="3">
        <f t="shared" si="156"/>
        <v>55450411.858110122</v>
      </c>
      <c r="O299" s="3">
        <f t="shared" si="156"/>
        <v>0</v>
      </c>
      <c r="P299" s="3">
        <f t="shared" si="156"/>
        <v>523.64526184841452</v>
      </c>
      <c r="Q299" s="3">
        <f t="shared" si="156"/>
        <v>280219.36253248691</v>
      </c>
      <c r="R299" s="3">
        <f t="shared" si="156"/>
        <v>14376.467759796953</v>
      </c>
      <c r="S299" s="3">
        <f t="shared" si="156"/>
        <v>0</v>
      </c>
      <c r="T299" s="3">
        <f t="shared" si="156"/>
        <v>2538031.0348984338</v>
      </c>
      <c r="U299" s="3">
        <f t="shared" si="156"/>
        <v>1222014.9427288754</v>
      </c>
      <c r="V299" s="3">
        <f t="shared" si="156"/>
        <v>108311.35287371445</v>
      </c>
      <c r="W299" s="3">
        <f t="shared" si="156"/>
        <v>351263.92020670936</v>
      </c>
      <c r="X299" s="3">
        <f t="shared" si="156"/>
        <v>169127.07269211934</v>
      </c>
      <c r="Y299" s="3">
        <f t="shared" si="156"/>
        <v>100295.89867694576</v>
      </c>
      <c r="Z299" s="3">
        <f t="shared" si="156"/>
        <v>1025039.6994953441</v>
      </c>
      <c r="AA299" s="3">
        <f t="shared" si="156"/>
        <v>493537.63309035095</v>
      </c>
      <c r="AB299" s="3">
        <f t="shared" si="156"/>
        <v>177103.56274286317</v>
      </c>
      <c r="AC299" s="3">
        <f t="shared" si="156"/>
        <v>85272.085765082258</v>
      </c>
      <c r="AD299" s="3">
        <f t="shared" si="156"/>
        <v>210091.44521688498</v>
      </c>
      <c r="AE299" s="3">
        <f t="shared" si="156"/>
        <v>82085.976867630103</v>
      </c>
      <c r="AF299" s="3">
        <f t="shared" si="156"/>
        <v>16618.44921253392</v>
      </c>
      <c r="AG299" s="3">
        <f t="shared" si="156"/>
        <v>14353.402781436065</v>
      </c>
      <c r="AH299" s="3">
        <f t="shared" si="156"/>
        <v>0</v>
      </c>
      <c r="AI299" s="3">
        <f t="shared" si="156"/>
        <v>0</v>
      </c>
      <c r="AJ299" s="3">
        <f t="shared" si="156"/>
        <v>0</v>
      </c>
      <c r="AK299" s="3">
        <f t="shared" si="156"/>
        <v>0</v>
      </c>
      <c r="AL299" s="3">
        <f t="shared" si="156"/>
        <v>0</v>
      </c>
      <c r="AM299" s="3">
        <f t="shared" si="156"/>
        <v>0</v>
      </c>
      <c r="AN299" s="3">
        <f t="shared" si="156"/>
        <v>0</v>
      </c>
      <c r="AO299" s="3">
        <f t="shared" si="156"/>
        <v>0</v>
      </c>
      <c r="AP299" s="3">
        <f t="shared" si="156"/>
        <v>0</v>
      </c>
      <c r="AQ299" s="3">
        <f t="shared" si="156"/>
        <v>0</v>
      </c>
      <c r="AR299" s="3">
        <f t="shared" si="156"/>
        <v>0</v>
      </c>
      <c r="AS299" s="3">
        <f t="shared" si="156"/>
        <v>0</v>
      </c>
      <c r="AT299" s="3">
        <f t="shared" si="156"/>
        <v>4613049.5592666669</v>
      </c>
      <c r="AU299" s="3">
        <f t="shared" si="156"/>
        <v>9709513.3091831673</v>
      </c>
      <c r="AV299" s="3">
        <f t="shared" si="156"/>
        <v>0</v>
      </c>
      <c r="AX299" s="35" t="str">
        <f t="shared" si="142"/>
        <v/>
      </c>
      <c r="AZ299" s="36">
        <f t="shared" si="143"/>
        <v>0</v>
      </c>
      <c r="BA299" s="7">
        <f>IF(AY299&lt;&gt;0,VLOOKUP(AY299,'2021 ROO Import'!$A$1:$D$966,4,FALSE),0)</f>
        <v>0</v>
      </c>
    </row>
    <row r="300" spans="1:53" ht="9.75" customHeight="1" x14ac:dyDescent="0.15">
      <c r="A300" s="25">
        <f t="shared" si="133"/>
        <v>300</v>
      </c>
      <c r="B300" s="3" t="s">
        <v>46</v>
      </c>
      <c r="C300" s="3" t="s">
        <v>46</v>
      </c>
      <c r="AX300" s="35" t="str">
        <f t="shared" si="142"/>
        <v/>
      </c>
      <c r="AZ300" s="36">
        <f t="shared" si="143"/>
        <v>0</v>
      </c>
      <c r="BA300" s="7">
        <f>IF(AY300&lt;&gt;0,VLOOKUP(AY300,'2021 ROO Import'!$A$1:$D$966,4,FALSE),0)</f>
        <v>0</v>
      </c>
    </row>
    <row r="301" spans="1:53" ht="9.75" customHeight="1" x14ac:dyDescent="0.15">
      <c r="A301" s="25">
        <f t="shared" si="133"/>
        <v>301</v>
      </c>
      <c r="B301" s="3" t="s">
        <v>46</v>
      </c>
      <c r="C301" s="3" t="s">
        <v>376</v>
      </c>
      <c r="F301" s="3">
        <f>IF(ROUND(SUM(F268+F299),0)=ROUND(SUM(G301:S301,T301:AH301,AI301:AW301),0),SUM(F268+F299),"      WRONG")</f>
        <v>1117032914.7908282</v>
      </c>
      <c r="G301" s="3">
        <f t="shared" ref="G301:R301" si="157">SUM(G268+G299)</f>
        <v>1309395.1053465048</v>
      </c>
      <c r="H301" s="3">
        <f t="shared" si="157"/>
        <v>37.944837384869217</v>
      </c>
      <c r="I301" s="3">
        <f t="shared" si="157"/>
        <v>0</v>
      </c>
      <c r="J301" s="3">
        <f t="shared" si="157"/>
        <v>25807221.7087324</v>
      </c>
      <c r="K301" s="3">
        <f t="shared" si="157"/>
        <v>0</v>
      </c>
      <c r="L301" s="3">
        <f t="shared" si="157"/>
        <v>0</v>
      </c>
      <c r="M301" s="3">
        <f t="shared" si="157"/>
        <v>0</v>
      </c>
      <c r="N301" s="3">
        <f t="shared" si="157"/>
        <v>55450411.858110122</v>
      </c>
      <c r="O301" s="3">
        <f t="shared" si="157"/>
        <v>0</v>
      </c>
      <c r="P301" s="3">
        <f t="shared" si="157"/>
        <v>523.64526184841452</v>
      </c>
      <c r="Q301" s="3">
        <f t="shared" si="157"/>
        <v>280219.36253248691</v>
      </c>
      <c r="R301" s="3">
        <f t="shared" si="157"/>
        <v>14376.467759796953</v>
      </c>
      <c r="T301" s="3">
        <f t="shared" ref="T301:AG301" si="158">SUM(T268+T299)</f>
        <v>2538031.0348984338</v>
      </c>
      <c r="U301" s="3">
        <f t="shared" si="158"/>
        <v>1222014.9427288754</v>
      </c>
      <c r="V301" s="3">
        <f t="shared" si="158"/>
        <v>108311.35287371445</v>
      </c>
      <c r="W301" s="3">
        <f t="shared" si="158"/>
        <v>351263.92020670936</v>
      </c>
      <c r="X301" s="3">
        <f t="shared" si="158"/>
        <v>169127.07269211934</v>
      </c>
      <c r="Y301" s="3">
        <f t="shared" si="158"/>
        <v>100295.89867694576</v>
      </c>
      <c r="Z301" s="3">
        <f t="shared" si="158"/>
        <v>1025039.6994953441</v>
      </c>
      <c r="AA301" s="3">
        <f t="shared" si="158"/>
        <v>493537.63309035095</v>
      </c>
      <c r="AB301" s="3">
        <f t="shared" si="158"/>
        <v>177103.56274286317</v>
      </c>
      <c r="AC301" s="3">
        <f t="shared" si="158"/>
        <v>85272.085765082258</v>
      </c>
      <c r="AD301" s="3">
        <f t="shared" si="158"/>
        <v>210091.44521688498</v>
      </c>
      <c r="AE301" s="3">
        <f t="shared" si="158"/>
        <v>82085.976867630103</v>
      </c>
      <c r="AF301" s="3">
        <f t="shared" si="158"/>
        <v>16618.44921253392</v>
      </c>
      <c r="AG301" s="3">
        <f t="shared" si="158"/>
        <v>14353.402781436065</v>
      </c>
      <c r="AI301" s="3">
        <f t="shared" ref="AI301:AV301" si="159">SUM(AI268+AI299)</f>
        <v>0</v>
      </c>
      <c r="AJ301" s="3">
        <f t="shared" si="159"/>
        <v>0</v>
      </c>
      <c r="AK301" s="3">
        <f t="shared" si="159"/>
        <v>0</v>
      </c>
      <c r="AL301" s="3">
        <f t="shared" si="159"/>
        <v>0</v>
      </c>
      <c r="AM301" s="3">
        <f t="shared" si="159"/>
        <v>0</v>
      </c>
      <c r="AN301" s="3">
        <f t="shared" si="159"/>
        <v>0</v>
      </c>
      <c r="AO301" s="3">
        <f t="shared" si="159"/>
        <v>0</v>
      </c>
      <c r="AP301" s="3">
        <f t="shared" si="159"/>
        <v>0</v>
      </c>
      <c r="AQ301" s="3">
        <f t="shared" si="159"/>
        <v>0</v>
      </c>
      <c r="AR301" s="3">
        <f t="shared" si="159"/>
        <v>0</v>
      </c>
      <c r="AS301" s="3">
        <f t="shared" si="159"/>
        <v>0</v>
      </c>
      <c r="AT301" s="3">
        <f t="shared" si="159"/>
        <v>4613049.5592666669</v>
      </c>
      <c r="AU301" s="3">
        <f t="shared" si="159"/>
        <v>9709513.3091831673</v>
      </c>
      <c r="AV301" s="3">
        <f t="shared" si="159"/>
        <v>1013255019.3525488</v>
      </c>
      <c r="AX301" s="35" t="str">
        <f t="shared" si="142"/>
        <v/>
      </c>
      <c r="AZ301" s="36">
        <f t="shared" si="143"/>
        <v>0</v>
      </c>
      <c r="BA301" s="7">
        <f>IF(AY301&lt;&gt;0,VLOOKUP(AY301,'2021 ROO Import'!$A$1:$D$966,4,FALSE),0)</f>
        <v>0</v>
      </c>
    </row>
    <row r="302" spans="1:53" ht="9.75" customHeight="1" x14ac:dyDescent="0.15">
      <c r="A302" s="25">
        <f t="shared" si="133"/>
        <v>302</v>
      </c>
      <c r="B302" s="6" t="s">
        <v>377</v>
      </c>
      <c r="C302" s="6"/>
      <c r="AX302" s="35" t="str">
        <f t="shared" si="142"/>
        <v/>
      </c>
      <c r="AZ302" s="36">
        <f t="shared" si="143"/>
        <v>0</v>
      </c>
      <c r="BA302" s="7">
        <f>IF(AY302&lt;&gt;0,VLOOKUP(AY302,'2021 ROO Import'!$A$1:$D$966,4,FALSE),0)</f>
        <v>0</v>
      </c>
    </row>
    <row r="303" spans="1:53" ht="9.75" customHeight="1" x14ac:dyDescent="0.15">
      <c r="A303" s="25">
        <f t="shared" si="133"/>
        <v>303</v>
      </c>
      <c r="B303" s="3" t="s">
        <v>46</v>
      </c>
      <c r="C303" s="3" t="s">
        <v>46</v>
      </c>
      <c r="D303" s="3" t="str">
        <f t="shared" ref="D303:L303" si="160">(D$9)</f>
        <v/>
      </c>
      <c r="E303" s="4" t="str">
        <f t="shared" si="160"/>
        <v/>
      </c>
      <c r="I303" s="3" t="str">
        <f t="shared" si="160"/>
        <v/>
      </c>
      <c r="J303" s="3" t="str">
        <f t="shared" si="160"/>
        <v/>
      </c>
      <c r="K303" s="3" t="str">
        <f t="shared" si="160"/>
        <v/>
      </c>
      <c r="L303" s="3" t="str">
        <f t="shared" si="160"/>
        <v/>
      </c>
      <c r="AW303" s="3" t="str">
        <f>(AW$9)</f>
        <v/>
      </c>
      <c r="AX303" s="104" t="str">
        <f t="shared" si="142"/>
        <v>OK</v>
      </c>
      <c r="AZ303" s="36">
        <f t="shared" si="143"/>
        <v>0</v>
      </c>
      <c r="BA303" s="7">
        <f>IF(AY303&lt;&gt;0,VLOOKUP(AY303,'2021 ROO Import'!$A$1:$D$966,4,FALSE),0)</f>
        <v>0</v>
      </c>
    </row>
    <row r="304" spans="1:53" ht="9.75" customHeight="1" x14ac:dyDescent="0.15">
      <c r="A304" s="25">
        <f t="shared" si="133"/>
        <v>304</v>
      </c>
      <c r="B304" s="3" t="s">
        <v>378</v>
      </c>
      <c r="AX304" s="35" t="str">
        <f t="shared" si="142"/>
        <v/>
      </c>
      <c r="AZ304" s="36">
        <f t="shared" si="143"/>
        <v>0</v>
      </c>
      <c r="BA304" s="7">
        <f>IF(AY304&lt;&gt;0,VLOOKUP(AY304,'2021 ROO Import'!$A$1:$D$966,4,FALSE),0)</f>
        <v>0</v>
      </c>
    </row>
    <row r="305" spans="1:53" ht="9.75" customHeight="1" x14ac:dyDescent="0.15">
      <c r="A305" s="25">
        <f t="shared" si="133"/>
        <v>305</v>
      </c>
      <c r="B305" s="3" t="s">
        <v>379</v>
      </c>
      <c r="AX305" s="35" t="str">
        <f t="shared" si="142"/>
        <v/>
      </c>
      <c r="AZ305" s="36">
        <f t="shared" si="143"/>
        <v>0</v>
      </c>
      <c r="BA305" s="7">
        <f>IF(AY305&lt;&gt;0,VLOOKUP(AY305,'2021 ROO Import'!$A$1:$D$966,4,FALSE),0)</f>
        <v>0</v>
      </c>
    </row>
    <row r="306" spans="1:53" ht="9.75" customHeight="1" x14ac:dyDescent="0.15">
      <c r="A306" s="25">
        <f t="shared" si="133"/>
        <v>306</v>
      </c>
      <c r="B306" s="3" t="s">
        <v>380</v>
      </c>
      <c r="C306" s="3" t="s">
        <v>381</v>
      </c>
      <c r="E306" s="44" t="s">
        <v>634</v>
      </c>
      <c r="F306" s="3">
        <f>($AZ306)</f>
        <v>210111.62603279427</v>
      </c>
      <c r="G306" s="34">
        <f t="shared" ref="G306:V307" si="161">INDEX(Func_Alloc,MATCH($E306,FA_Desc,0),MATCH(G$6,$G$6:$AV$6,0))*$F306</f>
        <v>95989.711418503313</v>
      </c>
      <c r="H306" s="34">
        <f t="shared" si="161"/>
        <v>0</v>
      </c>
      <c r="I306" s="34">
        <f t="shared" si="161"/>
        <v>0</v>
      </c>
      <c r="J306" s="34">
        <f t="shared" si="161"/>
        <v>114121.91461429096</v>
      </c>
      <c r="K306" s="34">
        <f t="shared" si="161"/>
        <v>0</v>
      </c>
      <c r="L306" s="34">
        <f t="shared" si="161"/>
        <v>0</v>
      </c>
      <c r="M306" s="34">
        <f t="shared" si="161"/>
        <v>0</v>
      </c>
      <c r="N306" s="34">
        <f t="shared" si="161"/>
        <v>0</v>
      </c>
      <c r="O306" s="34">
        <f t="shared" si="161"/>
        <v>0</v>
      </c>
      <c r="P306" s="34">
        <f t="shared" si="161"/>
        <v>0</v>
      </c>
      <c r="Q306" s="34">
        <f t="shared" si="161"/>
        <v>0</v>
      </c>
      <c r="R306" s="34">
        <f t="shared" si="161"/>
        <v>0</v>
      </c>
      <c r="S306" s="34">
        <f t="shared" si="161"/>
        <v>0</v>
      </c>
      <c r="T306" s="34">
        <f t="shared" si="161"/>
        <v>0</v>
      </c>
      <c r="U306" s="34">
        <f t="shared" si="161"/>
        <v>0</v>
      </c>
      <c r="V306" s="34">
        <f t="shared" si="161"/>
        <v>0</v>
      </c>
      <c r="W306" s="34">
        <f t="shared" ref="K306:AV307" si="162">INDEX(Func_Alloc,MATCH($E306,FA_Desc,0),MATCH(W$6,$G$6:$AV$6,0))*$F306</f>
        <v>0</v>
      </c>
      <c r="X306" s="34">
        <f t="shared" si="162"/>
        <v>0</v>
      </c>
      <c r="Y306" s="34">
        <f t="shared" si="162"/>
        <v>0</v>
      </c>
      <c r="Z306" s="34">
        <f t="shared" si="162"/>
        <v>0</v>
      </c>
      <c r="AA306" s="34">
        <f t="shared" si="162"/>
        <v>0</v>
      </c>
      <c r="AB306" s="34">
        <f t="shared" si="162"/>
        <v>0</v>
      </c>
      <c r="AC306" s="34">
        <f t="shared" si="162"/>
        <v>0</v>
      </c>
      <c r="AD306" s="34">
        <f t="shared" si="162"/>
        <v>0</v>
      </c>
      <c r="AE306" s="34">
        <f t="shared" si="162"/>
        <v>0</v>
      </c>
      <c r="AF306" s="34">
        <f t="shared" si="162"/>
        <v>0</v>
      </c>
      <c r="AG306" s="34">
        <f t="shared" si="162"/>
        <v>0</v>
      </c>
      <c r="AH306" s="34">
        <f t="shared" si="162"/>
        <v>0</v>
      </c>
      <c r="AI306" s="34">
        <f t="shared" si="162"/>
        <v>0</v>
      </c>
      <c r="AJ306" s="34">
        <f t="shared" si="162"/>
        <v>0</v>
      </c>
      <c r="AK306" s="34">
        <f t="shared" si="162"/>
        <v>0</v>
      </c>
      <c r="AL306" s="34">
        <f t="shared" si="162"/>
        <v>0</v>
      </c>
      <c r="AM306" s="34">
        <f t="shared" si="162"/>
        <v>0</v>
      </c>
      <c r="AN306" s="34">
        <f t="shared" si="162"/>
        <v>0</v>
      </c>
      <c r="AO306" s="34">
        <f t="shared" si="162"/>
        <v>0</v>
      </c>
      <c r="AP306" s="34">
        <f t="shared" si="162"/>
        <v>0</v>
      </c>
      <c r="AQ306" s="34">
        <f t="shared" si="162"/>
        <v>0</v>
      </c>
      <c r="AR306" s="34">
        <f t="shared" si="162"/>
        <v>0</v>
      </c>
      <c r="AS306" s="34">
        <f t="shared" si="162"/>
        <v>0</v>
      </c>
      <c r="AT306" s="34">
        <f t="shared" si="162"/>
        <v>0</v>
      </c>
      <c r="AU306" s="34">
        <f t="shared" si="162"/>
        <v>0</v>
      </c>
      <c r="AV306" s="34">
        <f t="shared" si="162"/>
        <v>0</v>
      </c>
      <c r="AX306" s="35" t="str">
        <f t="shared" si="142"/>
        <v>OK</v>
      </c>
      <c r="AY306" s="53">
        <v>369</v>
      </c>
      <c r="AZ306" s="36">
        <f t="shared" si="143"/>
        <v>210111.62603279427</v>
      </c>
      <c r="BA306" s="7">
        <f>IF(AY306&lt;&gt;0,VLOOKUP(AY306,'2021 ROO Import'!$A$1:$D$966,4,FALSE),0)</f>
        <v>210111.62603279427</v>
      </c>
    </row>
    <row r="307" spans="1:53" ht="9.75" customHeight="1" x14ac:dyDescent="0.15">
      <c r="A307" s="25">
        <f t="shared" si="133"/>
        <v>307</v>
      </c>
      <c r="B307" s="3" t="s">
        <v>382</v>
      </c>
      <c r="C307" s="3" t="s">
        <v>383</v>
      </c>
      <c r="E307" s="44" t="s">
        <v>621</v>
      </c>
      <c r="F307" s="3">
        <f>($AZ307)</f>
        <v>66590360.653382346</v>
      </c>
      <c r="G307" s="34">
        <f t="shared" si="161"/>
        <v>0</v>
      </c>
      <c r="H307" s="34">
        <f t="shared" si="161"/>
        <v>0</v>
      </c>
      <c r="I307" s="34">
        <f t="shared" si="161"/>
        <v>0</v>
      </c>
      <c r="J307" s="34">
        <f t="shared" si="161"/>
        <v>66590360.653382346</v>
      </c>
      <c r="K307" s="34">
        <f t="shared" si="162"/>
        <v>0</v>
      </c>
      <c r="L307" s="34">
        <f t="shared" si="162"/>
        <v>0</v>
      </c>
      <c r="M307" s="34">
        <f t="shared" si="162"/>
        <v>0</v>
      </c>
      <c r="N307" s="34">
        <f t="shared" si="162"/>
        <v>0</v>
      </c>
      <c r="O307" s="34">
        <f t="shared" si="162"/>
        <v>0</v>
      </c>
      <c r="P307" s="34">
        <f t="shared" si="162"/>
        <v>0</v>
      </c>
      <c r="Q307" s="34">
        <f t="shared" si="162"/>
        <v>0</v>
      </c>
      <c r="R307" s="34">
        <f t="shared" si="162"/>
        <v>0</v>
      </c>
      <c r="S307" s="34">
        <f t="shared" si="162"/>
        <v>0</v>
      </c>
      <c r="T307" s="34">
        <f t="shared" si="162"/>
        <v>0</v>
      </c>
      <c r="U307" s="34">
        <f t="shared" si="162"/>
        <v>0</v>
      </c>
      <c r="V307" s="34">
        <f t="shared" si="162"/>
        <v>0</v>
      </c>
      <c r="W307" s="34">
        <f t="shared" si="162"/>
        <v>0</v>
      </c>
      <c r="X307" s="34">
        <f t="shared" si="162"/>
        <v>0</v>
      </c>
      <c r="Y307" s="34">
        <f t="shared" si="162"/>
        <v>0</v>
      </c>
      <c r="Z307" s="34">
        <f t="shared" si="162"/>
        <v>0</v>
      </c>
      <c r="AA307" s="34">
        <f t="shared" si="162"/>
        <v>0</v>
      </c>
      <c r="AB307" s="34">
        <f t="shared" si="162"/>
        <v>0</v>
      </c>
      <c r="AC307" s="34">
        <f t="shared" si="162"/>
        <v>0</v>
      </c>
      <c r="AD307" s="34">
        <f t="shared" si="162"/>
        <v>0</v>
      </c>
      <c r="AE307" s="34">
        <f t="shared" si="162"/>
        <v>0</v>
      </c>
      <c r="AF307" s="34">
        <f t="shared" si="162"/>
        <v>0</v>
      </c>
      <c r="AG307" s="34">
        <f t="shared" si="162"/>
        <v>0</v>
      </c>
      <c r="AH307" s="34">
        <f t="shared" si="162"/>
        <v>0</v>
      </c>
      <c r="AI307" s="34">
        <f t="shared" si="162"/>
        <v>0</v>
      </c>
      <c r="AJ307" s="34">
        <f t="shared" si="162"/>
        <v>0</v>
      </c>
      <c r="AK307" s="34">
        <f t="shared" si="162"/>
        <v>0</v>
      </c>
      <c r="AL307" s="34">
        <f t="shared" si="162"/>
        <v>0</v>
      </c>
      <c r="AM307" s="34">
        <f t="shared" si="162"/>
        <v>0</v>
      </c>
      <c r="AN307" s="34">
        <f t="shared" si="162"/>
        <v>0</v>
      </c>
      <c r="AO307" s="34">
        <f t="shared" si="162"/>
        <v>0</v>
      </c>
      <c r="AP307" s="34">
        <f t="shared" si="162"/>
        <v>0</v>
      </c>
      <c r="AQ307" s="34">
        <f t="shared" si="162"/>
        <v>0</v>
      </c>
      <c r="AR307" s="34">
        <f t="shared" si="162"/>
        <v>0</v>
      </c>
      <c r="AS307" s="34">
        <f t="shared" si="162"/>
        <v>0</v>
      </c>
      <c r="AT307" s="34">
        <f t="shared" si="162"/>
        <v>0</v>
      </c>
      <c r="AU307" s="34">
        <f t="shared" si="162"/>
        <v>0</v>
      </c>
      <c r="AV307" s="34">
        <f t="shared" si="162"/>
        <v>0</v>
      </c>
      <c r="AX307" s="35" t="str">
        <f t="shared" si="142"/>
        <v>OK</v>
      </c>
      <c r="AY307" s="53">
        <v>370</v>
      </c>
      <c r="AZ307" s="36">
        <f t="shared" si="143"/>
        <v>66590360.653382346</v>
      </c>
      <c r="BA307" s="7">
        <f>IF(AY307&lt;&gt;0,VLOOKUP(AY307,'2021 ROO Import'!$A$1:$D$966,4,FALSE),0)</f>
        <v>66590360.653382346</v>
      </c>
    </row>
    <row r="308" spans="1:53" ht="9.75" customHeight="1" x14ac:dyDescent="0.15">
      <c r="A308" s="25">
        <f t="shared" si="133"/>
        <v>308</v>
      </c>
      <c r="AX308" s="35" t="str">
        <f t="shared" si="142"/>
        <v/>
      </c>
      <c r="AZ308" s="36">
        <f t="shared" si="143"/>
        <v>0</v>
      </c>
      <c r="BA308" s="7">
        <f>IF(AY308&lt;&gt;0,VLOOKUP(AY308,'2021 ROO Import'!$A$1:$D$966,4,FALSE),0)</f>
        <v>0</v>
      </c>
    </row>
    <row r="309" spans="1:53" ht="9.75" customHeight="1" x14ac:dyDescent="0.15">
      <c r="A309" s="25">
        <f t="shared" si="133"/>
        <v>309</v>
      </c>
      <c r="B309" s="3" t="s">
        <v>384</v>
      </c>
      <c r="C309" s="3" t="s">
        <v>385</v>
      </c>
      <c r="AX309" s="35" t="str">
        <f t="shared" si="142"/>
        <v/>
      </c>
      <c r="AZ309" s="36">
        <f t="shared" si="143"/>
        <v>0</v>
      </c>
      <c r="BA309" s="7">
        <f>IF(AY309&lt;&gt;0,VLOOKUP(AY309,'2021 ROO Import'!$A$1:$D$966,4,FALSE),0)</f>
        <v>0</v>
      </c>
    </row>
    <row r="310" spans="1:53" ht="9.75" customHeight="1" x14ac:dyDescent="0.15">
      <c r="A310" s="25">
        <f t="shared" si="133"/>
        <v>310</v>
      </c>
      <c r="B310" s="3" t="s">
        <v>46</v>
      </c>
      <c r="C310" s="3" t="s">
        <v>386</v>
      </c>
      <c r="E310" s="44" t="s">
        <v>634</v>
      </c>
      <c r="F310" s="3">
        <f>($AZ310)</f>
        <v>0</v>
      </c>
      <c r="G310" s="34">
        <f t="shared" ref="G310:V311" si="163">INDEX(Func_Alloc,MATCH($E310,FA_Desc,0),MATCH(G$6,$G$6:$AV$6,0))*$F310</f>
        <v>0</v>
      </c>
      <c r="H310" s="34">
        <f t="shared" si="163"/>
        <v>0</v>
      </c>
      <c r="I310" s="34">
        <f t="shared" si="163"/>
        <v>0</v>
      </c>
      <c r="J310" s="34">
        <f t="shared" si="163"/>
        <v>0</v>
      </c>
      <c r="K310" s="34">
        <f t="shared" si="163"/>
        <v>0</v>
      </c>
      <c r="L310" s="34">
        <f t="shared" si="163"/>
        <v>0</v>
      </c>
      <c r="M310" s="34">
        <f t="shared" si="163"/>
        <v>0</v>
      </c>
      <c r="N310" s="34">
        <f t="shared" si="163"/>
        <v>0</v>
      </c>
      <c r="O310" s="34">
        <f t="shared" si="163"/>
        <v>0</v>
      </c>
      <c r="P310" s="34">
        <f t="shared" si="163"/>
        <v>0</v>
      </c>
      <c r="Q310" s="34">
        <f t="shared" si="163"/>
        <v>0</v>
      </c>
      <c r="R310" s="34">
        <f t="shared" si="163"/>
        <v>0</v>
      </c>
      <c r="S310" s="34">
        <f t="shared" si="163"/>
        <v>0</v>
      </c>
      <c r="T310" s="34">
        <f t="shared" si="163"/>
        <v>0</v>
      </c>
      <c r="U310" s="34">
        <f t="shared" si="163"/>
        <v>0</v>
      </c>
      <c r="V310" s="34">
        <f t="shared" si="163"/>
        <v>0</v>
      </c>
      <c r="W310" s="34">
        <f t="shared" ref="H310:AV311" si="164">INDEX(Func_Alloc,MATCH($E310,FA_Desc,0),MATCH(W$6,$G$6:$AV$6,0))*$F310</f>
        <v>0</v>
      </c>
      <c r="X310" s="34">
        <f t="shared" si="164"/>
        <v>0</v>
      </c>
      <c r="Y310" s="34">
        <f t="shared" si="164"/>
        <v>0</v>
      </c>
      <c r="Z310" s="34">
        <f t="shared" si="164"/>
        <v>0</v>
      </c>
      <c r="AA310" s="34">
        <f t="shared" si="164"/>
        <v>0</v>
      </c>
      <c r="AB310" s="34">
        <f t="shared" si="164"/>
        <v>0</v>
      </c>
      <c r="AC310" s="34">
        <f t="shared" si="164"/>
        <v>0</v>
      </c>
      <c r="AD310" s="34">
        <f t="shared" si="164"/>
        <v>0</v>
      </c>
      <c r="AE310" s="34">
        <f t="shared" si="164"/>
        <v>0</v>
      </c>
      <c r="AF310" s="34">
        <f t="shared" si="164"/>
        <v>0</v>
      </c>
      <c r="AG310" s="34">
        <f t="shared" si="164"/>
        <v>0</v>
      </c>
      <c r="AH310" s="34">
        <f t="shared" si="164"/>
        <v>0</v>
      </c>
      <c r="AI310" s="34">
        <f t="shared" si="164"/>
        <v>0</v>
      </c>
      <c r="AJ310" s="34">
        <f t="shared" si="164"/>
        <v>0</v>
      </c>
      <c r="AK310" s="34">
        <f t="shared" si="164"/>
        <v>0</v>
      </c>
      <c r="AL310" s="34">
        <f t="shared" si="164"/>
        <v>0</v>
      </c>
      <c r="AM310" s="34">
        <f t="shared" si="164"/>
        <v>0</v>
      </c>
      <c r="AN310" s="34">
        <f t="shared" si="164"/>
        <v>0</v>
      </c>
      <c r="AO310" s="34">
        <f t="shared" si="164"/>
        <v>0</v>
      </c>
      <c r="AP310" s="34">
        <f t="shared" si="164"/>
        <v>0</v>
      </c>
      <c r="AQ310" s="34">
        <f t="shared" si="164"/>
        <v>0</v>
      </c>
      <c r="AR310" s="34">
        <f t="shared" si="164"/>
        <v>0</v>
      </c>
      <c r="AS310" s="34">
        <f t="shared" si="164"/>
        <v>0</v>
      </c>
      <c r="AT310" s="34">
        <f t="shared" si="164"/>
        <v>0</v>
      </c>
      <c r="AU310" s="34">
        <f t="shared" si="164"/>
        <v>0</v>
      </c>
      <c r="AV310" s="34">
        <f t="shared" si="164"/>
        <v>0</v>
      </c>
      <c r="AX310" s="35" t="str">
        <f t="shared" si="142"/>
        <v>OK</v>
      </c>
      <c r="AY310" s="53">
        <v>372</v>
      </c>
      <c r="AZ310" s="36">
        <f t="shared" si="143"/>
        <v>0</v>
      </c>
      <c r="BA310" s="7">
        <f>IF(AY310&lt;&gt;0,VLOOKUP(AY310,'2021 ROO Import'!$A$1:$D$966,4,FALSE),0)</f>
        <v>0</v>
      </c>
    </row>
    <row r="311" spans="1:53" ht="9.75" customHeight="1" x14ac:dyDescent="0.15">
      <c r="A311" s="25">
        <f t="shared" si="133"/>
        <v>311</v>
      </c>
      <c r="B311" s="3" t="s">
        <v>46</v>
      </c>
      <c r="C311" s="3" t="s">
        <v>387</v>
      </c>
      <c r="E311" s="44" t="s">
        <v>621</v>
      </c>
      <c r="F311" s="3">
        <f>($AZ311)</f>
        <v>5322630.4437015411</v>
      </c>
      <c r="G311" s="34">
        <f t="shared" si="163"/>
        <v>0</v>
      </c>
      <c r="H311" s="34">
        <f t="shared" si="164"/>
        <v>0</v>
      </c>
      <c r="I311" s="34">
        <f t="shared" si="164"/>
        <v>0</v>
      </c>
      <c r="J311" s="34">
        <f t="shared" si="164"/>
        <v>5322630.4437015411</v>
      </c>
      <c r="K311" s="34">
        <f t="shared" si="164"/>
        <v>0</v>
      </c>
      <c r="L311" s="34">
        <f t="shared" si="164"/>
        <v>0</v>
      </c>
      <c r="M311" s="34">
        <f t="shared" si="164"/>
        <v>0</v>
      </c>
      <c r="N311" s="34">
        <f t="shared" si="164"/>
        <v>0</v>
      </c>
      <c r="O311" s="34">
        <f t="shared" si="164"/>
        <v>0</v>
      </c>
      <c r="P311" s="34">
        <f t="shared" si="164"/>
        <v>0</v>
      </c>
      <c r="Q311" s="34">
        <f t="shared" si="164"/>
        <v>0</v>
      </c>
      <c r="R311" s="34">
        <f t="shared" si="164"/>
        <v>0</v>
      </c>
      <c r="S311" s="34">
        <f t="shared" si="164"/>
        <v>0</v>
      </c>
      <c r="T311" s="34">
        <f t="shared" si="164"/>
        <v>0</v>
      </c>
      <c r="U311" s="34">
        <f t="shared" si="164"/>
        <v>0</v>
      </c>
      <c r="V311" s="34">
        <f t="shared" si="164"/>
        <v>0</v>
      </c>
      <c r="W311" s="34">
        <f t="shared" si="164"/>
        <v>0</v>
      </c>
      <c r="X311" s="34">
        <f t="shared" si="164"/>
        <v>0</v>
      </c>
      <c r="Y311" s="34">
        <f t="shared" si="164"/>
        <v>0</v>
      </c>
      <c r="Z311" s="34">
        <f t="shared" si="164"/>
        <v>0</v>
      </c>
      <c r="AA311" s="34">
        <f t="shared" si="164"/>
        <v>0</v>
      </c>
      <c r="AB311" s="34">
        <f t="shared" si="164"/>
        <v>0</v>
      </c>
      <c r="AC311" s="34">
        <f t="shared" si="164"/>
        <v>0</v>
      </c>
      <c r="AD311" s="34">
        <f t="shared" si="164"/>
        <v>0</v>
      </c>
      <c r="AE311" s="34">
        <f t="shared" si="164"/>
        <v>0</v>
      </c>
      <c r="AF311" s="34">
        <f t="shared" si="164"/>
        <v>0</v>
      </c>
      <c r="AG311" s="34">
        <f t="shared" si="164"/>
        <v>0</v>
      </c>
      <c r="AH311" s="34">
        <f t="shared" si="164"/>
        <v>0</v>
      </c>
      <c r="AI311" s="34">
        <f t="shared" si="164"/>
        <v>0</v>
      </c>
      <c r="AJ311" s="34">
        <f t="shared" si="164"/>
        <v>0</v>
      </c>
      <c r="AK311" s="34">
        <f t="shared" si="164"/>
        <v>0</v>
      </c>
      <c r="AL311" s="34">
        <f t="shared" si="164"/>
        <v>0</v>
      </c>
      <c r="AM311" s="34">
        <f t="shared" si="164"/>
        <v>0</v>
      </c>
      <c r="AN311" s="34">
        <f t="shared" si="164"/>
        <v>0</v>
      </c>
      <c r="AO311" s="34">
        <f t="shared" si="164"/>
        <v>0</v>
      </c>
      <c r="AP311" s="34">
        <f t="shared" si="164"/>
        <v>0</v>
      </c>
      <c r="AQ311" s="34">
        <f t="shared" si="164"/>
        <v>0</v>
      </c>
      <c r="AR311" s="34">
        <f t="shared" si="164"/>
        <v>0</v>
      </c>
      <c r="AS311" s="34">
        <f t="shared" si="164"/>
        <v>0</v>
      </c>
      <c r="AT311" s="34">
        <f t="shared" si="164"/>
        <v>0</v>
      </c>
      <c r="AU311" s="34">
        <f t="shared" si="164"/>
        <v>0</v>
      </c>
      <c r="AV311" s="34">
        <f t="shared" si="164"/>
        <v>0</v>
      </c>
      <c r="AX311" s="35" t="str">
        <f t="shared" si="142"/>
        <v>OK</v>
      </c>
      <c r="AY311" s="53">
        <v>373</v>
      </c>
      <c r="AZ311" s="36">
        <f t="shared" si="143"/>
        <v>5322630.4437015411</v>
      </c>
      <c r="BA311" s="7">
        <f>IF(AY311&lt;&gt;0,VLOOKUP(AY311,'2021 ROO Import'!$A$1:$D$966,4,FALSE),0)</f>
        <v>5322630.4437015411</v>
      </c>
    </row>
    <row r="312" spans="1:53" ht="9.75" customHeight="1" x14ac:dyDescent="0.15">
      <c r="A312" s="25">
        <f t="shared" si="133"/>
        <v>312</v>
      </c>
      <c r="B312" s="3" t="s">
        <v>46</v>
      </c>
      <c r="C312" s="3" t="s">
        <v>388</v>
      </c>
      <c r="F312" s="3">
        <f>SUM(F310:F311)</f>
        <v>5322630.4437015411</v>
      </c>
      <c r="AX312" s="35" t="str">
        <f t="shared" si="142"/>
        <v/>
      </c>
      <c r="AY312" s="53">
        <v>374</v>
      </c>
      <c r="AZ312" s="36">
        <f t="shared" si="143"/>
        <v>5322630.4437015411</v>
      </c>
      <c r="BA312" s="7">
        <f>IF(AY312&lt;&gt;0,VLOOKUP(AY312,'2021 ROO Import'!$A$1:$D$966,4,FALSE),0)</f>
        <v>5322630.4437015411</v>
      </c>
    </row>
    <row r="313" spans="1:53" ht="9.75" customHeight="1" x14ac:dyDescent="0.15">
      <c r="A313" s="25">
        <f t="shared" si="133"/>
        <v>313</v>
      </c>
      <c r="B313" s="3" t="s">
        <v>389</v>
      </c>
      <c r="C313" s="3" t="s">
        <v>390</v>
      </c>
      <c r="AX313" s="35" t="str">
        <f t="shared" si="142"/>
        <v/>
      </c>
      <c r="AZ313" s="36">
        <f t="shared" si="143"/>
        <v>0</v>
      </c>
      <c r="BA313" s="7">
        <f>IF(AY313&lt;&gt;0,VLOOKUP(AY313,'2021 ROO Import'!$A$1:$D$966,4,FALSE),0)</f>
        <v>0</v>
      </c>
    </row>
    <row r="314" spans="1:53" ht="9.75" customHeight="1" x14ac:dyDescent="0.15">
      <c r="A314" s="25">
        <f t="shared" si="133"/>
        <v>314</v>
      </c>
      <c r="B314" s="3" t="s">
        <v>46</v>
      </c>
      <c r="C314" s="3" t="s">
        <v>386</v>
      </c>
      <c r="E314" s="44" t="s">
        <v>634</v>
      </c>
      <c r="F314" s="3">
        <f>($AZ314)</f>
        <v>0</v>
      </c>
      <c r="G314" s="34">
        <f t="shared" ref="G314:V318" si="165">INDEX(Func_Alloc,MATCH($E314,FA_Desc,0),MATCH(G$6,$G$6:$AV$6,0))*$F314</f>
        <v>0</v>
      </c>
      <c r="H314" s="34">
        <f t="shared" si="165"/>
        <v>0</v>
      </c>
      <c r="I314" s="34">
        <f t="shared" si="165"/>
        <v>0</v>
      </c>
      <c r="J314" s="34">
        <f t="shared" si="165"/>
        <v>0</v>
      </c>
      <c r="K314" s="34">
        <f t="shared" si="165"/>
        <v>0</v>
      </c>
      <c r="L314" s="34">
        <f t="shared" si="165"/>
        <v>0</v>
      </c>
      <c r="M314" s="34">
        <f t="shared" si="165"/>
        <v>0</v>
      </c>
      <c r="N314" s="34">
        <f t="shared" si="165"/>
        <v>0</v>
      </c>
      <c r="O314" s="34">
        <f t="shared" si="165"/>
        <v>0</v>
      </c>
      <c r="P314" s="34">
        <f t="shared" si="165"/>
        <v>0</v>
      </c>
      <c r="Q314" s="34">
        <f t="shared" si="165"/>
        <v>0</v>
      </c>
      <c r="R314" s="34">
        <f t="shared" si="165"/>
        <v>0</v>
      </c>
      <c r="S314" s="34">
        <f t="shared" si="165"/>
        <v>0</v>
      </c>
      <c r="T314" s="34">
        <f t="shared" si="165"/>
        <v>0</v>
      </c>
      <c r="U314" s="34">
        <f t="shared" si="165"/>
        <v>0</v>
      </c>
      <c r="V314" s="34">
        <f t="shared" si="165"/>
        <v>0</v>
      </c>
      <c r="W314" s="34">
        <f t="shared" ref="K314:AV315" si="166">INDEX(Func_Alloc,MATCH($E314,FA_Desc,0),MATCH(W$6,$G$6:$AV$6,0))*$F314</f>
        <v>0</v>
      </c>
      <c r="X314" s="34">
        <f t="shared" si="166"/>
        <v>0</v>
      </c>
      <c r="Y314" s="34">
        <f t="shared" si="166"/>
        <v>0</v>
      </c>
      <c r="Z314" s="34">
        <f t="shared" si="166"/>
        <v>0</v>
      </c>
      <c r="AA314" s="34">
        <f t="shared" si="166"/>
        <v>0</v>
      </c>
      <c r="AB314" s="34">
        <f t="shared" si="166"/>
        <v>0</v>
      </c>
      <c r="AC314" s="34">
        <f t="shared" si="166"/>
        <v>0</v>
      </c>
      <c r="AD314" s="34">
        <f t="shared" si="166"/>
        <v>0</v>
      </c>
      <c r="AE314" s="34">
        <f t="shared" si="166"/>
        <v>0</v>
      </c>
      <c r="AF314" s="34">
        <f t="shared" si="166"/>
        <v>0</v>
      </c>
      <c r="AG314" s="34">
        <f t="shared" si="166"/>
        <v>0</v>
      </c>
      <c r="AH314" s="34">
        <f t="shared" si="166"/>
        <v>0</v>
      </c>
      <c r="AI314" s="34">
        <f t="shared" si="166"/>
        <v>0</v>
      </c>
      <c r="AJ314" s="34">
        <f t="shared" si="166"/>
        <v>0</v>
      </c>
      <c r="AK314" s="34">
        <f t="shared" si="166"/>
        <v>0</v>
      </c>
      <c r="AL314" s="34">
        <f t="shared" si="166"/>
        <v>0</v>
      </c>
      <c r="AM314" s="34">
        <f t="shared" si="166"/>
        <v>0</v>
      </c>
      <c r="AN314" s="34">
        <f t="shared" si="166"/>
        <v>0</v>
      </c>
      <c r="AO314" s="34">
        <f t="shared" si="166"/>
        <v>0</v>
      </c>
      <c r="AP314" s="34">
        <f t="shared" si="166"/>
        <v>0</v>
      </c>
      <c r="AQ314" s="34">
        <f t="shared" si="166"/>
        <v>0</v>
      </c>
      <c r="AR314" s="34">
        <f t="shared" si="166"/>
        <v>0</v>
      </c>
      <c r="AS314" s="34">
        <f t="shared" si="166"/>
        <v>0</v>
      </c>
      <c r="AT314" s="34">
        <f t="shared" si="166"/>
        <v>0</v>
      </c>
      <c r="AU314" s="34">
        <f t="shared" si="166"/>
        <v>0</v>
      </c>
      <c r="AV314" s="34">
        <f t="shared" si="166"/>
        <v>0</v>
      </c>
      <c r="AX314" s="35" t="str">
        <f t="shared" si="142"/>
        <v>OK</v>
      </c>
      <c r="AY314" s="53">
        <v>376</v>
      </c>
      <c r="AZ314" s="36">
        <f t="shared" si="143"/>
        <v>0</v>
      </c>
      <c r="BA314" s="7">
        <f>IF(AY314&lt;&gt;0,VLOOKUP(AY314,'2021 ROO Import'!$A$1:$D$966,4,FALSE),0)</f>
        <v>0</v>
      </c>
    </row>
    <row r="315" spans="1:53" ht="9.75" customHeight="1" x14ac:dyDescent="0.15">
      <c r="A315" s="25">
        <f t="shared" si="133"/>
        <v>315</v>
      </c>
      <c r="B315" s="3" t="s">
        <v>46</v>
      </c>
      <c r="C315" s="3" t="s">
        <v>387</v>
      </c>
      <c r="E315" s="44" t="s">
        <v>621</v>
      </c>
      <c r="F315" s="3">
        <f>($AZ315)</f>
        <v>0.31541972369977167</v>
      </c>
      <c r="G315" s="34">
        <f t="shared" si="165"/>
        <v>0</v>
      </c>
      <c r="H315" s="34">
        <f t="shared" si="165"/>
        <v>0</v>
      </c>
      <c r="I315" s="34">
        <f t="shared" si="165"/>
        <v>0</v>
      </c>
      <c r="J315" s="34">
        <f t="shared" si="165"/>
        <v>0.31541972369977167</v>
      </c>
      <c r="K315" s="34">
        <f t="shared" si="166"/>
        <v>0</v>
      </c>
      <c r="L315" s="34">
        <f t="shared" si="166"/>
        <v>0</v>
      </c>
      <c r="M315" s="34">
        <f t="shared" si="166"/>
        <v>0</v>
      </c>
      <c r="N315" s="34">
        <f t="shared" si="166"/>
        <v>0</v>
      </c>
      <c r="O315" s="34">
        <f t="shared" si="166"/>
        <v>0</v>
      </c>
      <c r="P315" s="34">
        <f t="shared" si="166"/>
        <v>0</v>
      </c>
      <c r="Q315" s="34">
        <f t="shared" si="166"/>
        <v>0</v>
      </c>
      <c r="R315" s="34">
        <f t="shared" si="166"/>
        <v>0</v>
      </c>
      <c r="S315" s="34">
        <f t="shared" si="166"/>
        <v>0</v>
      </c>
      <c r="T315" s="34">
        <f t="shared" si="166"/>
        <v>0</v>
      </c>
      <c r="U315" s="34">
        <f t="shared" si="166"/>
        <v>0</v>
      </c>
      <c r="V315" s="34">
        <f t="shared" si="166"/>
        <v>0</v>
      </c>
      <c r="W315" s="34">
        <f t="shared" si="166"/>
        <v>0</v>
      </c>
      <c r="X315" s="34">
        <f t="shared" si="166"/>
        <v>0</v>
      </c>
      <c r="Y315" s="34">
        <f t="shared" si="166"/>
        <v>0</v>
      </c>
      <c r="Z315" s="34">
        <f t="shared" si="166"/>
        <v>0</v>
      </c>
      <c r="AA315" s="34">
        <f t="shared" si="166"/>
        <v>0</v>
      </c>
      <c r="AB315" s="34">
        <f t="shared" si="166"/>
        <v>0</v>
      </c>
      <c r="AC315" s="34">
        <f t="shared" si="166"/>
        <v>0</v>
      </c>
      <c r="AD315" s="34">
        <f t="shared" si="166"/>
        <v>0</v>
      </c>
      <c r="AE315" s="34">
        <f t="shared" si="166"/>
        <v>0</v>
      </c>
      <c r="AF315" s="34">
        <f t="shared" si="166"/>
        <v>0</v>
      </c>
      <c r="AG315" s="34">
        <f t="shared" si="166"/>
        <v>0</v>
      </c>
      <c r="AH315" s="34">
        <f t="shared" si="166"/>
        <v>0</v>
      </c>
      <c r="AI315" s="34">
        <f t="shared" si="166"/>
        <v>0</v>
      </c>
      <c r="AJ315" s="34">
        <f t="shared" si="166"/>
        <v>0</v>
      </c>
      <c r="AK315" s="34">
        <f t="shared" si="166"/>
        <v>0</v>
      </c>
      <c r="AL315" s="34">
        <f t="shared" si="166"/>
        <v>0</v>
      </c>
      <c r="AM315" s="34">
        <f t="shared" si="166"/>
        <v>0</v>
      </c>
      <c r="AN315" s="34">
        <f t="shared" si="166"/>
        <v>0</v>
      </c>
      <c r="AO315" s="34">
        <f t="shared" si="166"/>
        <v>0</v>
      </c>
      <c r="AP315" s="34">
        <f t="shared" si="166"/>
        <v>0</v>
      </c>
      <c r="AQ315" s="34">
        <f t="shared" si="166"/>
        <v>0</v>
      </c>
      <c r="AR315" s="34">
        <f t="shared" si="166"/>
        <v>0</v>
      </c>
      <c r="AS315" s="34">
        <f t="shared" si="166"/>
        <v>0</v>
      </c>
      <c r="AT315" s="34">
        <f t="shared" si="166"/>
        <v>0</v>
      </c>
      <c r="AU315" s="34">
        <f t="shared" si="166"/>
        <v>0</v>
      </c>
      <c r="AV315" s="34">
        <f t="shared" si="166"/>
        <v>0</v>
      </c>
      <c r="AX315" s="35" t="str">
        <f t="shared" si="142"/>
        <v>OK</v>
      </c>
      <c r="AY315" s="53">
        <v>377</v>
      </c>
      <c r="AZ315" s="36">
        <f t="shared" si="143"/>
        <v>0.31541972369977167</v>
      </c>
      <c r="BA315" s="7">
        <f>IF(AY315&lt;&gt;0,VLOOKUP(AY315,'2021 ROO Import'!$A$1:$D$966,4,FALSE),0)</f>
        <v>0.31541972369977167</v>
      </c>
    </row>
    <row r="316" spans="1:53" ht="9.75" customHeight="1" x14ac:dyDescent="0.15">
      <c r="A316" s="25">
        <f t="shared" si="133"/>
        <v>316</v>
      </c>
      <c r="B316" s="3" t="s">
        <v>46</v>
      </c>
      <c r="C316" s="3" t="s">
        <v>391</v>
      </c>
      <c r="F316" s="3">
        <f>SUM(F314:F315)</f>
        <v>0.31541972369977167</v>
      </c>
      <c r="AX316" s="35" t="str">
        <f t="shared" si="142"/>
        <v/>
      </c>
      <c r="AY316" s="53">
        <v>378</v>
      </c>
      <c r="AZ316" s="36">
        <f t="shared" si="143"/>
        <v>0.31541972369977167</v>
      </c>
      <c r="BA316" s="7">
        <f>IF(AY316&lt;&gt;0,VLOOKUP(AY316,'2021 ROO Import'!$A$1:$D$966,4,FALSE),0)</f>
        <v>0.31541972369977167</v>
      </c>
    </row>
    <row r="317" spans="1:53" ht="9.75" customHeight="1" x14ac:dyDescent="0.15">
      <c r="A317" s="25">
        <f t="shared" si="133"/>
        <v>317</v>
      </c>
      <c r="B317" s="3" t="s">
        <v>392</v>
      </c>
      <c r="C317" s="3" t="s">
        <v>393</v>
      </c>
      <c r="E317" s="44" t="s">
        <v>634</v>
      </c>
      <c r="F317" s="3">
        <f>($AZ317)</f>
        <v>7077424.857946407</v>
      </c>
      <c r="G317" s="34">
        <f t="shared" si="165"/>
        <v>3233328.7906418978</v>
      </c>
      <c r="H317" s="34">
        <f t="shared" si="165"/>
        <v>0</v>
      </c>
      <c r="I317" s="34">
        <f t="shared" si="165"/>
        <v>0</v>
      </c>
      <c r="J317" s="34">
        <f t="shared" si="165"/>
        <v>3844096.0673045092</v>
      </c>
      <c r="K317" s="34">
        <f t="shared" si="165"/>
        <v>0</v>
      </c>
      <c r="L317" s="34">
        <f t="shared" si="165"/>
        <v>0</v>
      </c>
      <c r="M317" s="34">
        <f t="shared" si="165"/>
        <v>0</v>
      </c>
      <c r="N317" s="34">
        <f t="shared" si="165"/>
        <v>0</v>
      </c>
      <c r="O317" s="34">
        <f t="shared" si="165"/>
        <v>0</v>
      </c>
      <c r="P317" s="34">
        <f t="shared" si="165"/>
        <v>0</v>
      </c>
      <c r="Q317" s="34">
        <f t="shared" si="165"/>
        <v>0</v>
      </c>
      <c r="R317" s="34">
        <f t="shared" si="165"/>
        <v>0</v>
      </c>
      <c r="S317" s="34">
        <f t="shared" si="165"/>
        <v>0</v>
      </c>
      <c r="T317" s="34">
        <f t="shared" si="165"/>
        <v>0</v>
      </c>
      <c r="U317" s="34">
        <f t="shared" si="165"/>
        <v>0</v>
      </c>
      <c r="V317" s="34">
        <f t="shared" si="165"/>
        <v>0</v>
      </c>
      <c r="W317" s="34">
        <f t="shared" ref="K317:AV318" si="167">INDEX(Func_Alloc,MATCH($E317,FA_Desc,0),MATCH(W$6,$G$6:$AV$6,0))*$F317</f>
        <v>0</v>
      </c>
      <c r="X317" s="34">
        <f t="shared" si="167"/>
        <v>0</v>
      </c>
      <c r="Y317" s="34">
        <f t="shared" si="167"/>
        <v>0</v>
      </c>
      <c r="Z317" s="34">
        <f t="shared" si="167"/>
        <v>0</v>
      </c>
      <c r="AA317" s="34">
        <f t="shared" si="167"/>
        <v>0</v>
      </c>
      <c r="AB317" s="34">
        <f t="shared" si="167"/>
        <v>0</v>
      </c>
      <c r="AC317" s="34">
        <f t="shared" si="167"/>
        <v>0</v>
      </c>
      <c r="AD317" s="34">
        <f t="shared" si="167"/>
        <v>0</v>
      </c>
      <c r="AE317" s="34">
        <f t="shared" si="167"/>
        <v>0</v>
      </c>
      <c r="AF317" s="34">
        <f t="shared" si="167"/>
        <v>0</v>
      </c>
      <c r="AG317" s="34">
        <f t="shared" si="167"/>
        <v>0</v>
      </c>
      <c r="AH317" s="34">
        <f t="shared" si="167"/>
        <v>0</v>
      </c>
      <c r="AI317" s="34">
        <f t="shared" si="167"/>
        <v>0</v>
      </c>
      <c r="AJ317" s="34">
        <f t="shared" si="167"/>
        <v>0</v>
      </c>
      <c r="AK317" s="34">
        <f t="shared" si="167"/>
        <v>0</v>
      </c>
      <c r="AL317" s="34">
        <f t="shared" si="167"/>
        <v>0</v>
      </c>
      <c r="AM317" s="34">
        <f t="shared" si="167"/>
        <v>0</v>
      </c>
      <c r="AN317" s="34">
        <f t="shared" si="167"/>
        <v>0</v>
      </c>
      <c r="AO317" s="34">
        <f t="shared" si="167"/>
        <v>0</v>
      </c>
      <c r="AP317" s="34">
        <f t="shared" si="167"/>
        <v>0</v>
      </c>
      <c r="AQ317" s="34">
        <f t="shared" si="167"/>
        <v>0</v>
      </c>
      <c r="AR317" s="34">
        <f t="shared" si="167"/>
        <v>0</v>
      </c>
      <c r="AS317" s="34">
        <f t="shared" si="167"/>
        <v>0</v>
      </c>
      <c r="AT317" s="34">
        <f t="shared" si="167"/>
        <v>0</v>
      </c>
      <c r="AU317" s="34">
        <f t="shared" si="167"/>
        <v>0</v>
      </c>
      <c r="AV317" s="34">
        <f t="shared" si="167"/>
        <v>0</v>
      </c>
      <c r="AX317" s="35" t="str">
        <f t="shared" si="142"/>
        <v>OK</v>
      </c>
      <c r="AY317" s="53">
        <v>379</v>
      </c>
      <c r="AZ317" s="36">
        <f t="shared" si="143"/>
        <v>7077424.857946407</v>
      </c>
      <c r="BA317" s="7">
        <f>IF(AY317&lt;&gt;0,VLOOKUP(AY317,'2021 ROO Import'!$A$1:$D$966,4,FALSE),0)</f>
        <v>7077424.857946407</v>
      </c>
    </row>
    <row r="318" spans="1:53" ht="9.75" customHeight="1" x14ac:dyDescent="0.15">
      <c r="A318" s="25">
        <f t="shared" si="133"/>
        <v>318</v>
      </c>
      <c r="B318" s="3" t="s">
        <v>394</v>
      </c>
      <c r="C318" s="3" t="s">
        <v>395</v>
      </c>
      <c r="E318" s="44" t="s">
        <v>634</v>
      </c>
      <c r="F318" s="3">
        <f>($AZ318)</f>
        <v>208270.63252234776</v>
      </c>
      <c r="G318" s="34">
        <f t="shared" si="165"/>
        <v>95148.651648857267</v>
      </c>
      <c r="H318" s="34">
        <f t="shared" si="165"/>
        <v>0</v>
      </c>
      <c r="I318" s="34">
        <f t="shared" si="165"/>
        <v>0</v>
      </c>
      <c r="J318" s="34">
        <f t="shared" si="165"/>
        <v>113121.98087349049</v>
      </c>
      <c r="K318" s="34">
        <f t="shared" si="167"/>
        <v>0</v>
      </c>
      <c r="L318" s="34">
        <f t="shared" si="167"/>
        <v>0</v>
      </c>
      <c r="M318" s="34">
        <f t="shared" si="167"/>
        <v>0</v>
      </c>
      <c r="N318" s="34">
        <f t="shared" si="167"/>
        <v>0</v>
      </c>
      <c r="O318" s="34">
        <f t="shared" si="167"/>
        <v>0</v>
      </c>
      <c r="P318" s="34">
        <f t="shared" si="167"/>
        <v>0</v>
      </c>
      <c r="Q318" s="34">
        <f t="shared" si="167"/>
        <v>0</v>
      </c>
      <c r="R318" s="34">
        <f t="shared" si="167"/>
        <v>0</v>
      </c>
      <c r="S318" s="34">
        <f t="shared" si="167"/>
        <v>0</v>
      </c>
      <c r="T318" s="34">
        <f t="shared" si="167"/>
        <v>0</v>
      </c>
      <c r="U318" s="34">
        <f t="shared" si="167"/>
        <v>0</v>
      </c>
      <c r="V318" s="34">
        <f t="shared" si="167"/>
        <v>0</v>
      </c>
      <c r="W318" s="34">
        <f t="shared" si="167"/>
        <v>0</v>
      </c>
      <c r="X318" s="34">
        <f t="shared" si="167"/>
        <v>0</v>
      </c>
      <c r="Y318" s="34">
        <f t="shared" si="167"/>
        <v>0</v>
      </c>
      <c r="Z318" s="34">
        <f t="shared" si="167"/>
        <v>0</v>
      </c>
      <c r="AA318" s="34">
        <f t="shared" si="167"/>
        <v>0</v>
      </c>
      <c r="AB318" s="34">
        <f t="shared" si="167"/>
        <v>0</v>
      </c>
      <c r="AC318" s="34">
        <f t="shared" si="167"/>
        <v>0</v>
      </c>
      <c r="AD318" s="34">
        <f t="shared" si="167"/>
        <v>0</v>
      </c>
      <c r="AE318" s="34">
        <f t="shared" si="167"/>
        <v>0</v>
      </c>
      <c r="AF318" s="34">
        <f t="shared" si="167"/>
        <v>0</v>
      </c>
      <c r="AG318" s="34">
        <f t="shared" si="167"/>
        <v>0</v>
      </c>
      <c r="AH318" s="34">
        <f t="shared" si="167"/>
        <v>0</v>
      </c>
      <c r="AI318" s="34">
        <f t="shared" si="167"/>
        <v>0</v>
      </c>
      <c r="AJ318" s="34">
        <f t="shared" si="167"/>
        <v>0</v>
      </c>
      <c r="AK318" s="34">
        <f t="shared" si="167"/>
        <v>0</v>
      </c>
      <c r="AL318" s="34">
        <f t="shared" si="167"/>
        <v>0</v>
      </c>
      <c r="AM318" s="34">
        <f t="shared" si="167"/>
        <v>0</v>
      </c>
      <c r="AN318" s="34">
        <f t="shared" si="167"/>
        <v>0</v>
      </c>
      <c r="AO318" s="34">
        <f t="shared" si="167"/>
        <v>0</v>
      </c>
      <c r="AP318" s="34">
        <f t="shared" si="167"/>
        <v>0</v>
      </c>
      <c r="AQ318" s="34">
        <f t="shared" si="167"/>
        <v>0</v>
      </c>
      <c r="AR318" s="34">
        <f t="shared" si="167"/>
        <v>0</v>
      </c>
      <c r="AS318" s="34">
        <f t="shared" si="167"/>
        <v>0</v>
      </c>
      <c r="AT318" s="34">
        <f t="shared" si="167"/>
        <v>0</v>
      </c>
      <c r="AU318" s="34">
        <f t="shared" si="167"/>
        <v>0</v>
      </c>
      <c r="AV318" s="34">
        <f t="shared" si="167"/>
        <v>0</v>
      </c>
      <c r="AX318" s="35" t="str">
        <f t="shared" si="142"/>
        <v>OK</v>
      </c>
      <c r="AY318" s="53">
        <v>380</v>
      </c>
      <c r="AZ318" s="36">
        <f t="shared" si="143"/>
        <v>208270.63252234776</v>
      </c>
      <c r="BA318" s="7">
        <f>IF(AY318&lt;&gt;0,VLOOKUP(AY318,'2021 ROO Import'!$A$1:$D$966,4,FALSE),0)</f>
        <v>208270.63252234776</v>
      </c>
    </row>
    <row r="319" spans="1:53" ht="9.75" customHeight="1" x14ac:dyDescent="0.15">
      <c r="A319" s="25">
        <f t="shared" si="133"/>
        <v>319</v>
      </c>
      <c r="B319" s="3" t="s">
        <v>46</v>
      </c>
      <c r="C319" s="3" t="s">
        <v>396</v>
      </c>
      <c r="F319" s="3">
        <f>SUM(F306+F307+F312+F316+F317+F318)</f>
        <v>79408798.529005155</v>
      </c>
      <c r="AX319" s="35" t="str">
        <f t="shared" si="142"/>
        <v/>
      </c>
      <c r="AY319" s="53">
        <v>381</v>
      </c>
      <c r="AZ319" s="36">
        <f t="shared" si="143"/>
        <v>79408798.529005155</v>
      </c>
      <c r="BA319" s="7">
        <f>IF(AY319&lt;&gt;0,VLOOKUP(AY319,'2021 ROO Import'!$A$1:$D$966,4,FALSE),0)</f>
        <v>79408798.529005155</v>
      </c>
    </row>
    <row r="320" spans="1:53" ht="9.75" customHeight="1" x14ac:dyDescent="0.15">
      <c r="A320" s="25">
        <f t="shared" si="133"/>
        <v>320</v>
      </c>
      <c r="B320" s="3" t="s">
        <v>46</v>
      </c>
      <c r="C320" s="3" t="s">
        <v>46</v>
      </c>
      <c r="AX320" s="35" t="str">
        <f t="shared" si="142"/>
        <v/>
      </c>
      <c r="AZ320" s="36">
        <f t="shared" si="143"/>
        <v>0</v>
      </c>
      <c r="BA320" s="7">
        <f>IF(AY320&lt;&gt;0,VLOOKUP(AY320,'2021 ROO Import'!$A$1:$D$966,4,FALSE),0)</f>
        <v>0</v>
      </c>
    </row>
    <row r="321" spans="1:53" ht="9.75" customHeight="1" x14ac:dyDescent="0.15">
      <c r="A321" s="25">
        <f t="shared" si="133"/>
        <v>321</v>
      </c>
      <c r="B321" s="3" t="s">
        <v>397</v>
      </c>
      <c r="AX321" s="35" t="str">
        <f t="shared" si="142"/>
        <v/>
      </c>
      <c r="AZ321" s="36">
        <f t="shared" si="143"/>
        <v>0</v>
      </c>
      <c r="BA321" s="7">
        <f>IF(AY321&lt;&gt;0,VLOOKUP(AY321,'2021 ROO Import'!$A$1:$D$966,4,FALSE),0)</f>
        <v>0</v>
      </c>
    </row>
    <row r="322" spans="1:53" ht="9.75" customHeight="1" x14ac:dyDescent="0.15">
      <c r="A322" s="25">
        <f t="shared" si="133"/>
        <v>322</v>
      </c>
      <c r="B322" s="3" t="s">
        <v>398</v>
      </c>
      <c r="C322" s="3" t="s">
        <v>381</v>
      </c>
      <c r="E322" s="44" t="s">
        <v>634</v>
      </c>
      <c r="F322" s="3">
        <f>($AZ322)</f>
        <v>43419.587250676901</v>
      </c>
      <c r="G322" s="34">
        <f t="shared" ref="G322:V326" si="168">INDEX(Func_Alloc,MATCH($E322,FA_Desc,0),MATCH(G$6,$G$6:$AV$6,0))*$F322</f>
        <v>19836.282878761238</v>
      </c>
      <c r="H322" s="34">
        <f t="shared" si="168"/>
        <v>0</v>
      </c>
      <c r="I322" s="34">
        <f t="shared" si="168"/>
        <v>0</v>
      </c>
      <c r="J322" s="34">
        <f t="shared" si="168"/>
        <v>23583.304371915663</v>
      </c>
      <c r="K322" s="34">
        <f t="shared" si="168"/>
        <v>0</v>
      </c>
      <c r="L322" s="34">
        <f t="shared" si="168"/>
        <v>0</v>
      </c>
      <c r="M322" s="34">
        <f t="shared" si="168"/>
        <v>0</v>
      </c>
      <c r="N322" s="34">
        <f t="shared" si="168"/>
        <v>0</v>
      </c>
      <c r="O322" s="34">
        <f t="shared" si="168"/>
        <v>0</v>
      </c>
      <c r="P322" s="34">
        <f t="shared" si="168"/>
        <v>0</v>
      </c>
      <c r="Q322" s="34">
        <f t="shared" si="168"/>
        <v>0</v>
      </c>
      <c r="R322" s="34">
        <f t="shared" si="168"/>
        <v>0</v>
      </c>
      <c r="S322" s="34">
        <f t="shared" si="168"/>
        <v>0</v>
      </c>
      <c r="T322" s="34">
        <f t="shared" si="168"/>
        <v>0</v>
      </c>
      <c r="U322" s="34">
        <f t="shared" si="168"/>
        <v>0</v>
      </c>
      <c r="V322" s="34">
        <f t="shared" si="168"/>
        <v>0</v>
      </c>
      <c r="W322" s="34">
        <f t="shared" ref="K322:AV323" si="169">INDEX(Func_Alloc,MATCH($E322,FA_Desc,0),MATCH(W$6,$G$6:$AV$6,0))*$F322</f>
        <v>0</v>
      </c>
      <c r="X322" s="34">
        <f t="shared" si="169"/>
        <v>0</v>
      </c>
      <c r="Y322" s="34">
        <f t="shared" si="169"/>
        <v>0</v>
      </c>
      <c r="Z322" s="34">
        <f t="shared" si="169"/>
        <v>0</v>
      </c>
      <c r="AA322" s="34">
        <f t="shared" si="169"/>
        <v>0</v>
      </c>
      <c r="AB322" s="34">
        <f t="shared" si="169"/>
        <v>0</v>
      </c>
      <c r="AC322" s="34">
        <f t="shared" si="169"/>
        <v>0</v>
      </c>
      <c r="AD322" s="34">
        <f t="shared" si="169"/>
        <v>0</v>
      </c>
      <c r="AE322" s="34">
        <f t="shared" si="169"/>
        <v>0</v>
      </c>
      <c r="AF322" s="34">
        <f t="shared" si="169"/>
        <v>0</v>
      </c>
      <c r="AG322" s="34">
        <f t="shared" si="169"/>
        <v>0</v>
      </c>
      <c r="AH322" s="34">
        <f t="shared" si="169"/>
        <v>0</v>
      </c>
      <c r="AI322" s="34">
        <f t="shared" si="169"/>
        <v>0</v>
      </c>
      <c r="AJ322" s="34">
        <f t="shared" si="169"/>
        <v>0</v>
      </c>
      <c r="AK322" s="34">
        <f t="shared" si="169"/>
        <v>0</v>
      </c>
      <c r="AL322" s="34">
        <f t="shared" si="169"/>
        <v>0</v>
      </c>
      <c r="AM322" s="34">
        <f t="shared" si="169"/>
        <v>0</v>
      </c>
      <c r="AN322" s="34">
        <f t="shared" si="169"/>
        <v>0</v>
      </c>
      <c r="AO322" s="34">
        <f t="shared" si="169"/>
        <v>0</v>
      </c>
      <c r="AP322" s="34">
        <f t="shared" si="169"/>
        <v>0</v>
      </c>
      <c r="AQ322" s="34">
        <f t="shared" si="169"/>
        <v>0</v>
      </c>
      <c r="AR322" s="34">
        <f t="shared" si="169"/>
        <v>0</v>
      </c>
      <c r="AS322" s="34">
        <f t="shared" si="169"/>
        <v>0</v>
      </c>
      <c r="AT322" s="34">
        <f t="shared" si="169"/>
        <v>0</v>
      </c>
      <c r="AU322" s="34">
        <f t="shared" si="169"/>
        <v>0</v>
      </c>
      <c r="AV322" s="34">
        <f t="shared" si="169"/>
        <v>0</v>
      </c>
      <c r="AX322" s="35" t="str">
        <f t="shared" si="142"/>
        <v>OK</v>
      </c>
      <c r="AY322" s="53">
        <v>384</v>
      </c>
      <c r="AZ322" s="36">
        <f t="shared" si="143"/>
        <v>43419.587250676901</v>
      </c>
      <c r="BA322" s="7">
        <f>IF(AY322&lt;&gt;0,VLOOKUP(AY322,'2021 ROO Import'!$A$1:$D$966,4,FALSE),0)</f>
        <v>43419.587250676901</v>
      </c>
    </row>
    <row r="323" spans="1:53" ht="9.75" customHeight="1" x14ac:dyDescent="0.15">
      <c r="A323" s="25">
        <f t="shared" si="133"/>
        <v>323</v>
      </c>
      <c r="B323" s="3" t="s">
        <v>399</v>
      </c>
      <c r="C323" s="3" t="s">
        <v>400</v>
      </c>
      <c r="E323" s="44" t="s">
        <v>634</v>
      </c>
      <c r="F323" s="3">
        <f>($AZ323)</f>
        <v>-0.15362335729819421</v>
      </c>
      <c r="G323" s="34">
        <f t="shared" si="168"/>
        <v>-7.0182988027010396E-2</v>
      </c>
      <c r="H323" s="34">
        <f t="shared" si="168"/>
        <v>0</v>
      </c>
      <c r="I323" s="34">
        <f t="shared" si="168"/>
        <v>0</v>
      </c>
      <c r="J323" s="34">
        <f t="shared" si="168"/>
        <v>-8.3440369271183812E-2</v>
      </c>
      <c r="K323" s="34">
        <f t="shared" si="169"/>
        <v>0</v>
      </c>
      <c r="L323" s="34">
        <f t="shared" si="169"/>
        <v>0</v>
      </c>
      <c r="M323" s="34">
        <f t="shared" si="169"/>
        <v>0</v>
      </c>
      <c r="N323" s="34">
        <f t="shared" si="169"/>
        <v>0</v>
      </c>
      <c r="O323" s="34">
        <f t="shared" si="169"/>
        <v>0</v>
      </c>
      <c r="P323" s="34">
        <f t="shared" si="169"/>
        <v>0</v>
      </c>
      <c r="Q323" s="34">
        <f t="shared" si="169"/>
        <v>0</v>
      </c>
      <c r="R323" s="34">
        <f t="shared" si="169"/>
        <v>0</v>
      </c>
      <c r="S323" s="34">
        <f t="shared" si="169"/>
        <v>0</v>
      </c>
      <c r="T323" s="34">
        <f t="shared" si="169"/>
        <v>0</v>
      </c>
      <c r="U323" s="34">
        <f t="shared" si="169"/>
        <v>0</v>
      </c>
      <c r="V323" s="34">
        <f t="shared" si="169"/>
        <v>0</v>
      </c>
      <c r="W323" s="34">
        <f t="shared" si="169"/>
        <v>0</v>
      </c>
      <c r="X323" s="34">
        <f t="shared" si="169"/>
        <v>0</v>
      </c>
      <c r="Y323" s="34">
        <f t="shared" si="169"/>
        <v>0</v>
      </c>
      <c r="Z323" s="34">
        <f t="shared" si="169"/>
        <v>0</v>
      </c>
      <c r="AA323" s="34">
        <f t="shared" si="169"/>
        <v>0</v>
      </c>
      <c r="AB323" s="34">
        <f t="shared" si="169"/>
        <v>0</v>
      </c>
      <c r="AC323" s="34">
        <f t="shared" si="169"/>
        <v>0</v>
      </c>
      <c r="AD323" s="34">
        <f t="shared" si="169"/>
        <v>0</v>
      </c>
      <c r="AE323" s="34">
        <f t="shared" si="169"/>
        <v>0</v>
      </c>
      <c r="AF323" s="34">
        <f t="shared" si="169"/>
        <v>0</v>
      </c>
      <c r="AG323" s="34">
        <f t="shared" si="169"/>
        <v>0</v>
      </c>
      <c r="AH323" s="34">
        <f t="shared" si="169"/>
        <v>0</v>
      </c>
      <c r="AI323" s="34">
        <f t="shared" si="169"/>
        <v>0</v>
      </c>
      <c r="AJ323" s="34">
        <f t="shared" si="169"/>
        <v>0</v>
      </c>
      <c r="AK323" s="34">
        <f t="shared" si="169"/>
        <v>0</v>
      </c>
      <c r="AL323" s="34">
        <f t="shared" si="169"/>
        <v>0</v>
      </c>
      <c r="AM323" s="34">
        <f t="shared" si="169"/>
        <v>0</v>
      </c>
      <c r="AN323" s="34">
        <f t="shared" si="169"/>
        <v>0</v>
      </c>
      <c r="AO323" s="34">
        <f t="shared" si="169"/>
        <v>0</v>
      </c>
      <c r="AP323" s="34">
        <f t="shared" si="169"/>
        <v>0</v>
      </c>
      <c r="AQ323" s="34">
        <f t="shared" si="169"/>
        <v>0</v>
      </c>
      <c r="AR323" s="34">
        <f t="shared" si="169"/>
        <v>0</v>
      </c>
      <c r="AS323" s="34">
        <f t="shared" si="169"/>
        <v>0</v>
      </c>
      <c r="AT323" s="34">
        <f t="shared" si="169"/>
        <v>0</v>
      </c>
      <c r="AU323" s="34">
        <f t="shared" si="169"/>
        <v>0</v>
      </c>
      <c r="AV323" s="34">
        <f t="shared" si="169"/>
        <v>0</v>
      </c>
      <c r="AX323" s="35" t="str">
        <f t="shared" si="142"/>
        <v>OK</v>
      </c>
      <c r="AY323" s="53">
        <v>385</v>
      </c>
      <c r="AZ323" s="36">
        <f t="shared" si="143"/>
        <v>-0.15362335729819421</v>
      </c>
      <c r="BA323" s="7">
        <f>IF(AY323&lt;&gt;0,VLOOKUP(AY323,'2021 ROO Import'!$A$1:$D$966,4,FALSE),0)</f>
        <v>-0.15362335729819421</v>
      </c>
    </row>
    <row r="324" spans="1:53" ht="9.75" customHeight="1" x14ac:dyDescent="0.15">
      <c r="A324" s="25">
        <f t="shared" si="133"/>
        <v>324</v>
      </c>
      <c r="B324" s="3" t="s">
        <v>401</v>
      </c>
      <c r="C324" s="3" t="s">
        <v>402</v>
      </c>
      <c r="AX324" s="35" t="str">
        <f t="shared" si="142"/>
        <v/>
      </c>
      <c r="AY324" s="53">
        <v>386</v>
      </c>
      <c r="AZ324" s="36">
        <f t="shared" si="143"/>
        <v>0</v>
      </c>
      <c r="BA324" s="7">
        <f>IF(AY324&lt;&gt;0,VLOOKUP(AY324,'2021 ROO Import'!$A$1:$D$966,4,FALSE),0)</f>
        <v>0</v>
      </c>
    </row>
    <row r="325" spans="1:53" ht="9.75" customHeight="1" x14ac:dyDescent="0.15">
      <c r="A325" s="25">
        <f t="shared" si="133"/>
        <v>325</v>
      </c>
      <c r="B325" s="3" t="s">
        <v>46</v>
      </c>
      <c r="C325" s="3" t="s">
        <v>386</v>
      </c>
      <c r="E325" s="44" t="s">
        <v>634</v>
      </c>
      <c r="F325" s="3">
        <f>($AZ325)</f>
        <v>0</v>
      </c>
      <c r="G325" s="34">
        <f t="shared" si="168"/>
        <v>0</v>
      </c>
      <c r="H325" s="34">
        <f t="shared" si="168"/>
        <v>0</v>
      </c>
      <c r="I325" s="34">
        <f t="shared" si="168"/>
        <v>0</v>
      </c>
      <c r="J325" s="34">
        <f t="shared" si="168"/>
        <v>0</v>
      </c>
      <c r="K325" s="34">
        <f t="shared" si="168"/>
        <v>0</v>
      </c>
      <c r="L325" s="34">
        <f t="shared" si="168"/>
        <v>0</v>
      </c>
      <c r="M325" s="34">
        <f t="shared" si="168"/>
        <v>0</v>
      </c>
      <c r="N325" s="34">
        <f t="shared" si="168"/>
        <v>0</v>
      </c>
      <c r="O325" s="34">
        <f t="shared" si="168"/>
        <v>0</v>
      </c>
      <c r="P325" s="34">
        <f t="shared" si="168"/>
        <v>0</v>
      </c>
      <c r="Q325" s="34">
        <f t="shared" si="168"/>
        <v>0</v>
      </c>
      <c r="R325" s="34">
        <f t="shared" si="168"/>
        <v>0</v>
      </c>
      <c r="S325" s="34">
        <f t="shared" si="168"/>
        <v>0</v>
      </c>
      <c r="T325" s="34">
        <f t="shared" si="168"/>
        <v>0</v>
      </c>
      <c r="U325" s="34">
        <f t="shared" si="168"/>
        <v>0</v>
      </c>
      <c r="V325" s="34">
        <f t="shared" si="168"/>
        <v>0</v>
      </c>
      <c r="W325" s="34">
        <f t="shared" ref="K325:AV326" si="170">INDEX(Func_Alloc,MATCH($E325,FA_Desc,0),MATCH(W$6,$G$6:$AV$6,0))*$F325</f>
        <v>0</v>
      </c>
      <c r="X325" s="34">
        <f t="shared" si="170"/>
        <v>0</v>
      </c>
      <c r="Y325" s="34">
        <f t="shared" si="170"/>
        <v>0</v>
      </c>
      <c r="Z325" s="34">
        <f t="shared" si="170"/>
        <v>0</v>
      </c>
      <c r="AA325" s="34">
        <f t="shared" si="170"/>
        <v>0</v>
      </c>
      <c r="AB325" s="34">
        <f t="shared" si="170"/>
        <v>0</v>
      </c>
      <c r="AC325" s="34">
        <f t="shared" si="170"/>
        <v>0</v>
      </c>
      <c r="AD325" s="34">
        <f t="shared" si="170"/>
        <v>0</v>
      </c>
      <c r="AE325" s="34">
        <f t="shared" si="170"/>
        <v>0</v>
      </c>
      <c r="AF325" s="34">
        <f t="shared" si="170"/>
        <v>0</v>
      </c>
      <c r="AG325" s="34">
        <f t="shared" si="170"/>
        <v>0</v>
      </c>
      <c r="AH325" s="34">
        <f t="shared" si="170"/>
        <v>0</v>
      </c>
      <c r="AI325" s="34">
        <f t="shared" si="170"/>
        <v>0</v>
      </c>
      <c r="AJ325" s="34">
        <f t="shared" si="170"/>
        <v>0</v>
      </c>
      <c r="AK325" s="34">
        <f t="shared" si="170"/>
        <v>0</v>
      </c>
      <c r="AL325" s="34">
        <f t="shared" si="170"/>
        <v>0</v>
      </c>
      <c r="AM325" s="34">
        <f t="shared" si="170"/>
        <v>0</v>
      </c>
      <c r="AN325" s="34">
        <f t="shared" si="170"/>
        <v>0</v>
      </c>
      <c r="AO325" s="34">
        <f t="shared" si="170"/>
        <v>0</v>
      </c>
      <c r="AP325" s="34">
        <f t="shared" si="170"/>
        <v>0</v>
      </c>
      <c r="AQ325" s="34">
        <f t="shared" si="170"/>
        <v>0</v>
      </c>
      <c r="AR325" s="34">
        <f t="shared" si="170"/>
        <v>0</v>
      </c>
      <c r="AS325" s="34">
        <f t="shared" si="170"/>
        <v>0</v>
      </c>
      <c r="AT325" s="34">
        <f t="shared" si="170"/>
        <v>0</v>
      </c>
      <c r="AU325" s="34">
        <f t="shared" si="170"/>
        <v>0</v>
      </c>
      <c r="AV325" s="34">
        <f t="shared" si="170"/>
        <v>0</v>
      </c>
      <c r="AX325" s="35" t="str">
        <f t="shared" si="142"/>
        <v>OK</v>
      </c>
      <c r="AY325" s="53">
        <v>387</v>
      </c>
      <c r="AZ325" s="36">
        <f t="shared" si="143"/>
        <v>0</v>
      </c>
      <c r="BA325" s="7">
        <f>IF(AY325&lt;&gt;0,VLOOKUP(AY325,'2021 ROO Import'!$A$1:$D$966,4,FALSE),0)</f>
        <v>0</v>
      </c>
    </row>
    <row r="326" spans="1:53" ht="9.75" customHeight="1" x14ac:dyDescent="0.15">
      <c r="A326" s="25">
        <f t="shared" si="133"/>
        <v>326</v>
      </c>
      <c r="B326" s="3" t="s">
        <v>46</v>
      </c>
      <c r="C326" s="3" t="s">
        <v>387</v>
      </c>
      <c r="E326" s="44" t="s">
        <v>621</v>
      </c>
      <c r="F326" s="3">
        <f>($AZ326)</f>
        <v>5862406.8499282897</v>
      </c>
      <c r="G326" s="34">
        <f t="shared" si="168"/>
        <v>0</v>
      </c>
      <c r="H326" s="34">
        <f t="shared" si="168"/>
        <v>0</v>
      </c>
      <c r="I326" s="34">
        <f t="shared" si="168"/>
        <v>0</v>
      </c>
      <c r="J326" s="34">
        <f t="shared" si="168"/>
        <v>5862406.8499282897</v>
      </c>
      <c r="K326" s="34">
        <f t="shared" si="170"/>
        <v>0</v>
      </c>
      <c r="L326" s="34">
        <f t="shared" si="170"/>
        <v>0</v>
      </c>
      <c r="M326" s="34">
        <f t="shared" si="170"/>
        <v>0</v>
      </c>
      <c r="N326" s="34">
        <f t="shared" si="170"/>
        <v>0</v>
      </c>
      <c r="O326" s="34">
        <f t="shared" si="170"/>
        <v>0</v>
      </c>
      <c r="P326" s="34">
        <f t="shared" si="170"/>
        <v>0</v>
      </c>
      <c r="Q326" s="34">
        <f t="shared" si="170"/>
        <v>0</v>
      </c>
      <c r="R326" s="34">
        <f t="shared" si="170"/>
        <v>0</v>
      </c>
      <c r="S326" s="34">
        <f t="shared" si="170"/>
        <v>0</v>
      </c>
      <c r="T326" s="34">
        <f t="shared" si="170"/>
        <v>0</v>
      </c>
      <c r="U326" s="34">
        <f t="shared" si="170"/>
        <v>0</v>
      </c>
      <c r="V326" s="34">
        <f t="shared" si="170"/>
        <v>0</v>
      </c>
      <c r="W326" s="34">
        <f t="shared" si="170"/>
        <v>0</v>
      </c>
      <c r="X326" s="34">
        <f t="shared" si="170"/>
        <v>0</v>
      </c>
      <c r="Y326" s="34">
        <f t="shared" si="170"/>
        <v>0</v>
      </c>
      <c r="Z326" s="34">
        <f t="shared" si="170"/>
        <v>0</v>
      </c>
      <c r="AA326" s="34">
        <f t="shared" si="170"/>
        <v>0</v>
      </c>
      <c r="AB326" s="34">
        <f t="shared" si="170"/>
        <v>0</v>
      </c>
      <c r="AC326" s="34">
        <f t="shared" si="170"/>
        <v>0</v>
      </c>
      <c r="AD326" s="34">
        <f t="shared" si="170"/>
        <v>0</v>
      </c>
      <c r="AE326" s="34">
        <f t="shared" si="170"/>
        <v>0</v>
      </c>
      <c r="AF326" s="34">
        <f t="shared" si="170"/>
        <v>0</v>
      </c>
      <c r="AG326" s="34">
        <f t="shared" si="170"/>
        <v>0</v>
      </c>
      <c r="AH326" s="34">
        <f t="shared" si="170"/>
        <v>0</v>
      </c>
      <c r="AI326" s="34">
        <f t="shared" si="170"/>
        <v>0</v>
      </c>
      <c r="AJ326" s="34">
        <f t="shared" si="170"/>
        <v>0</v>
      </c>
      <c r="AK326" s="34">
        <f t="shared" si="170"/>
        <v>0</v>
      </c>
      <c r="AL326" s="34">
        <f t="shared" si="170"/>
        <v>0</v>
      </c>
      <c r="AM326" s="34">
        <f t="shared" si="170"/>
        <v>0</v>
      </c>
      <c r="AN326" s="34">
        <f t="shared" si="170"/>
        <v>0</v>
      </c>
      <c r="AO326" s="34">
        <f t="shared" si="170"/>
        <v>0</v>
      </c>
      <c r="AP326" s="34">
        <f t="shared" si="170"/>
        <v>0</v>
      </c>
      <c r="AQ326" s="34">
        <f t="shared" si="170"/>
        <v>0</v>
      </c>
      <c r="AR326" s="34">
        <f t="shared" si="170"/>
        <v>0</v>
      </c>
      <c r="AS326" s="34">
        <f t="shared" si="170"/>
        <v>0</v>
      </c>
      <c r="AT326" s="34">
        <f t="shared" si="170"/>
        <v>0</v>
      </c>
      <c r="AU326" s="34">
        <f t="shared" si="170"/>
        <v>0</v>
      </c>
      <c r="AV326" s="34">
        <f t="shared" si="170"/>
        <v>0</v>
      </c>
      <c r="AX326" s="35" t="str">
        <f t="shared" si="142"/>
        <v>OK</v>
      </c>
      <c r="AY326" s="53">
        <v>388</v>
      </c>
      <c r="AZ326" s="36">
        <f t="shared" si="143"/>
        <v>5862406.8499282897</v>
      </c>
      <c r="BA326" s="7">
        <f>IF(AY326&lt;&gt;0,VLOOKUP(AY326,'2021 ROO Import'!$A$1:$D$966,4,FALSE),0)</f>
        <v>5862406.8499282897</v>
      </c>
    </row>
    <row r="327" spans="1:53" ht="9.75" customHeight="1" x14ac:dyDescent="0.15">
      <c r="A327" s="25">
        <f t="shared" si="133"/>
        <v>327</v>
      </c>
      <c r="B327" s="3" t="s">
        <v>46</v>
      </c>
      <c r="C327" s="3" t="s">
        <v>403</v>
      </c>
      <c r="F327" s="3">
        <f>SUM(F325:F326)</f>
        <v>5862406.8499282897</v>
      </c>
      <c r="AX327" s="35" t="str">
        <f t="shared" si="142"/>
        <v/>
      </c>
      <c r="AY327" s="53">
        <v>389</v>
      </c>
      <c r="AZ327" s="36">
        <f t="shared" si="143"/>
        <v>5862406.8499282897</v>
      </c>
      <c r="BA327" s="7">
        <f>IF(AY327&lt;&gt;0,VLOOKUP(AY327,'2021 ROO Import'!$A$1:$D$966,4,FALSE),0)</f>
        <v>5862406.8499282897</v>
      </c>
    </row>
    <row r="328" spans="1:53" ht="9.75" customHeight="1" x14ac:dyDescent="0.15">
      <c r="A328" s="25">
        <f t="shared" ref="A328:A391" si="171">A327+1</f>
        <v>328</v>
      </c>
      <c r="B328" s="3" t="s">
        <v>404</v>
      </c>
      <c r="C328" s="3" t="s">
        <v>405</v>
      </c>
      <c r="AX328" s="35" t="str">
        <f t="shared" si="142"/>
        <v/>
      </c>
      <c r="AY328" s="53">
        <v>390</v>
      </c>
      <c r="AZ328" s="36">
        <f t="shared" si="143"/>
        <v>0</v>
      </c>
      <c r="BA328" s="7">
        <f>IF(AY328&lt;&gt;0,VLOOKUP(AY328,'2021 ROO Import'!$A$1:$D$966,4,FALSE),0)</f>
        <v>0</v>
      </c>
    </row>
    <row r="329" spans="1:53" ht="9.75" customHeight="1" x14ac:dyDescent="0.15">
      <c r="A329" s="25">
        <f t="shared" si="171"/>
        <v>329</v>
      </c>
      <c r="B329" s="3" t="s">
        <v>46</v>
      </c>
      <c r="C329" s="3" t="s">
        <v>386</v>
      </c>
      <c r="E329" s="44" t="s">
        <v>634</v>
      </c>
      <c r="F329" s="3">
        <f>($AZ329)</f>
        <v>0</v>
      </c>
      <c r="G329" s="34">
        <f t="shared" ref="G329:V332" si="172">INDEX(Func_Alloc,MATCH($E329,FA_Desc,0),MATCH(G$6,$G$6:$AV$6,0))*$F329</f>
        <v>0</v>
      </c>
      <c r="H329" s="34">
        <f t="shared" si="172"/>
        <v>0</v>
      </c>
      <c r="I329" s="34">
        <f t="shared" si="172"/>
        <v>0</v>
      </c>
      <c r="J329" s="34">
        <f t="shared" si="172"/>
        <v>0</v>
      </c>
      <c r="K329" s="34">
        <f t="shared" si="172"/>
        <v>0</v>
      </c>
      <c r="L329" s="34">
        <f t="shared" si="172"/>
        <v>0</v>
      </c>
      <c r="M329" s="34">
        <f t="shared" si="172"/>
        <v>0</v>
      </c>
      <c r="N329" s="34">
        <f t="shared" si="172"/>
        <v>0</v>
      </c>
      <c r="O329" s="34">
        <f t="shared" si="172"/>
        <v>0</v>
      </c>
      <c r="P329" s="34">
        <f t="shared" si="172"/>
        <v>0</v>
      </c>
      <c r="Q329" s="34">
        <f t="shared" si="172"/>
        <v>0</v>
      </c>
      <c r="R329" s="34">
        <f t="shared" si="172"/>
        <v>0</v>
      </c>
      <c r="S329" s="34">
        <f t="shared" si="172"/>
        <v>0</v>
      </c>
      <c r="T329" s="34">
        <f t="shared" si="172"/>
        <v>0</v>
      </c>
      <c r="U329" s="34">
        <f t="shared" si="172"/>
        <v>0</v>
      </c>
      <c r="V329" s="34">
        <f t="shared" si="172"/>
        <v>0</v>
      </c>
      <c r="W329" s="34">
        <f t="shared" ref="K329:AV330" si="173">INDEX(Func_Alloc,MATCH($E329,FA_Desc,0),MATCH(W$6,$G$6:$AV$6,0))*$F329</f>
        <v>0</v>
      </c>
      <c r="X329" s="34">
        <f t="shared" si="173"/>
        <v>0</v>
      </c>
      <c r="Y329" s="34">
        <f t="shared" si="173"/>
        <v>0</v>
      </c>
      <c r="Z329" s="34">
        <f t="shared" si="173"/>
        <v>0</v>
      </c>
      <c r="AA329" s="34">
        <f t="shared" si="173"/>
        <v>0</v>
      </c>
      <c r="AB329" s="34">
        <f t="shared" si="173"/>
        <v>0</v>
      </c>
      <c r="AC329" s="34">
        <f t="shared" si="173"/>
        <v>0</v>
      </c>
      <c r="AD329" s="34">
        <f t="shared" si="173"/>
        <v>0</v>
      </c>
      <c r="AE329" s="34">
        <f t="shared" si="173"/>
        <v>0</v>
      </c>
      <c r="AF329" s="34">
        <f t="shared" si="173"/>
        <v>0</v>
      </c>
      <c r="AG329" s="34">
        <f t="shared" si="173"/>
        <v>0</v>
      </c>
      <c r="AH329" s="34">
        <f t="shared" si="173"/>
        <v>0</v>
      </c>
      <c r="AI329" s="34">
        <f t="shared" si="173"/>
        <v>0</v>
      </c>
      <c r="AJ329" s="34">
        <f t="shared" si="173"/>
        <v>0</v>
      </c>
      <c r="AK329" s="34">
        <f t="shared" si="173"/>
        <v>0</v>
      </c>
      <c r="AL329" s="34">
        <f t="shared" si="173"/>
        <v>0</v>
      </c>
      <c r="AM329" s="34">
        <f t="shared" si="173"/>
        <v>0</v>
      </c>
      <c r="AN329" s="34">
        <f t="shared" si="173"/>
        <v>0</v>
      </c>
      <c r="AO329" s="34">
        <f t="shared" si="173"/>
        <v>0</v>
      </c>
      <c r="AP329" s="34">
        <f t="shared" si="173"/>
        <v>0</v>
      </c>
      <c r="AQ329" s="34">
        <f t="shared" si="173"/>
        <v>0</v>
      </c>
      <c r="AR329" s="34">
        <f t="shared" si="173"/>
        <v>0</v>
      </c>
      <c r="AS329" s="34">
        <f t="shared" si="173"/>
        <v>0</v>
      </c>
      <c r="AT329" s="34">
        <f t="shared" si="173"/>
        <v>0</v>
      </c>
      <c r="AU329" s="34">
        <f t="shared" si="173"/>
        <v>0</v>
      </c>
      <c r="AV329" s="34">
        <f t="shared" si="173"/>
        <v>0</v>
      </c>
      <c r="AX329" s="35" t="str">
        <f t="shared" si="142"/>
        <v>OK</v>
      </c>
      <c r="AY329" s="53">
        <v>391</v>
      </c>
      <c r="AZ329" s="36">
        <f t="shared" si="143"/>
        <v>0</v>
      </c>
      <c r="BA329" s="7">
        <f>IF(AY329&lt;&gt;0,VLOOKUP(AY329,'2021 ROO Import'!$A$1:$D$966,4,FALSE),0)</f>
        <v>0</v>
      </c>
    </row>
    <row r="330" spans="1:53" ht="9.75" customHeight="1" x14ac:dyDescent="0.15">
      <c r="A330" s="25">
        <f t="shared" si="171"/>
        <v>330</v>
      </c>
      <c r="B330" s="3" t="s">
        <v>46</v>
      </c>
      <c r="C330" s="3" t="s">
        <v>387</v>
      </c>
      <c r="E330" s="44" t="s">
        <v>621</v>
      </c>
      <c r="F330" s="3">
        <f>($AZ330)</f>
        <v>2120859.9989251667</v>
      </c>
      <c r="G330" s="34">
        <f t="shared" si="172"/>
        <v>0</v>
      </c>
      <c r="H330" s="34">
        <f t="shared" si="172"/>
        <v>0</v>
      </c>
      <c r="I330" s="34">
        <f t="shared" si="172"/>
        <v>0</v>
      </c>
      <c r="J330" s="34">
        <f t="shared" si="172"/>
        <v>2120859.9989251667</v>
      </c>
      <c r="K330" s="34">
        <f t="shared" si="173"/>
        <v>0</v>
      </c>
      <c r="L330" s="34">
        <f t="shared" si="173"/>
        <v>0</v>
      </c>
      <c r="M330" s="34">
        <f t="shared" si="173"/>
        <v>0</v>
      </c>
      <c r="N330" s="34">
        <f t="shared" si="173"/>
        <v>0</v>
      </c>
      <c r="O330" s="34">
        <f t="shared" si="173"/>
        <v>0</v>
      </c>
      <c r="P330" s="34">
        <f t="shared" si="173"/>
        <v>0</v>
      </c>
      <c r="Q330" s="34">
        <f t="shared" si="173"/>
        <v>0</v>
      </c>
      <c r="R330" s="34">
        <f t="shared" si="173"/>
        <v>0</v>
      </c>
      <c r="S330" s="34">
        <f t="shared" si="173"/>
        <v>0</v>
      </c>
      <c r="T330" s="34">
        <f t="shared" si="173"/>
        <v>0</v>
      </c>
      <c r="U330" s="34">
        <f t="shared" si="173"/>
        <v>0</v>
      </c>
      <c r="V330" s="34">
        <f t="shared" si="173"/>
        <v>0</v>
      </c>
      <c r="W330" s="34">
        <f t="shared" si="173"/>
        <v>0</v>
      </c>
      <c r="X330" s="34">
        <f t="shared" si="173"/>
        <v>0</v>
      </c>
      <c r="Y330" s="34">
        <f t="shared" si="173"/>
        <v>0</v>
      </c>
      <c r="Z330" s="34">
        <f t="shared" si="173"/>
        <v>0</v>
      </c>
      <c r="AA330" s="34">
        <f t="shared" si="173"/>
        <v>0</v>
      </c>
      <c r="AB330" s="34">
        <f t="shared" si="173"/>
        <v>0</v>
      </c>
      <c r="AC330" s="34">
        <f t="shared" si="173"/>
        <v>0</v>
      </c>
      <c r="AD330" s="34">
        <f t="shared" si="173"/>
        <v>0</v>
      </c>
      <c r="AE330" s="34">
        <f t="shared" si="173"/>
        <v>0</v>
      </c>
      <c r="AF330" s="34">
        <f t="shared" si="173"/>
        <v>0</v>
      </c>
      <c r="AG330" s="34">
        <f t="shared" si="173"/>
        <v>0</v>
      </c>
      <c r="AH330" s="34">
        <f t="shared" si="173"/>
        <v>0</v>
      </c>
      <c r="AI330" s="34">
        <f t="shared" si="173"/>
        <v>0</v>
      </c>
      <c r="AJ330" s="34">
        <f t="shared" si="173"/>
        <v>0</v>
      </c>
      <c r="AK330" s="34">
        <f t="shared" si="173"/>
        <v>0</v>
      </c>
      <c r="AL330" s="34">
        <f t="shared" si="173"/>
        <v>0</v>
      </c>
      <c r="AM330" s="34">
        <f t="shared" si="173"/>
        <v>0</v>
      </c>
      <c r="AN330" s="34">
        <f t="shared" si="173"/>
        <v>0</v>
      </c>
      <c r="AO330" s="34">
        <f t="shared" si="173"/>
        <v>0</v>
      </c>
      <c r="AP330" s="34">
        <f t="shared" si="173"/>
        <v>0</v>
      </c>
      <c r="AQ330" s="34">
        <f t="shared" si="173"/>
        <v>0</v>
      </c>
      <c r="AR330" s="34">
        <f t="shared" si="173"/>
        <v>0</v>
      </c>
      <c r="AS330" s="34">
        <f t="shared" si="173"/>
        <v>0</v>
      </c>
      <c r="AT330" s="34">
        <f t="shared" si="173"/>
        <v>0</v>
      </c>
      <c r="AU330" s="34">
        <f t="shared" si="173"/>
        <v>0</v>
      </c>
      <c r="AV330" s="34">
        <f t="shared" si="173"/>
        <v>0</v>
      </c>
      <c r="AX330" s="35" t="str">
        <f t="shared" si="142"/>
        <v>OK</v>
      </c>
      <c r="AY330" s="53">
        <v>392</v>
      </c>
      <c r="AZ330" s="36">
        <f t="shared" si="143"/>
        <v>2120859.9989251667</v>
      </c>
      <c r="BA330" s="7">
        <f>IF(AY330&lt;&gt;0,VLOOKUP(AY330,'2021 ROO Import'!$A$1:$D$966,4,FALSE),0)</f>
        <v>2120859.9989251667</v>
      </c>
    </row>
    <row r="331" spans="1:53" ht="9.75" customHeight="1" x14ac:dyDescent="0.15">
      <c r="A331" s="25">
        <f t="shared" si="171"/>
        <v>331</v>
      </c>
      <c r="B331" s="3" t="s">
        <v>46</v>
      </c>
      <c r="C331" s="3" t="s">
        <v>406</v>
      </c>
      <c r="F331" s="3">
        <f>SUM(F329:F330)</f>
        <v>2120859.9989251667</v>
      </c>
      <c r="AX331" s="35" t="str">
        <f t="shared" si="142"/>
        <v/>
      </c>
      <c r="AY331" s="53">
        <v>393</v>
      </c>
      <c r="AZ331" s="36">
        <f t="shared" si="143"/>
        <v>2120859.9989251667</v>
      </c>
      <c r="BA331" s="7">
        <f>IF(AY331&lt;&gt;0,VLOOKUP(AY331,'2021 ROO Import'!$A$1:$D$966,4,FALSE),0)</f>
        <v>2120859.9989251667</v>
      </c>
    </row>
    <row r="332" spans="1:53" ht="9.75" customHeight="1" x14ac:dyDescent="0.15">
      <c r="A332" s="25">
        <f t="shared" si="171"/>
        <v>332</v>
      </c>
      <c r="B332" s="3" t="s">
        <v>407</v>
      </c>
      <c r="C332" s="3" t="s">
        <v>408</v>
      </c>
      <c r="E332" s="44" t="s">
        <v>634</v>
      </c>
      <c r="F332" s="3">
        <f>($AZ332)</f>
        <v>7595655.4625582825</v>
      </c>
      <c r="G332" s="34">
        <f t="shared" si="172"/>
        <v>3470082.9728077445</v>
      </c>
      <c r="H332" s="34">
        <f t="shared" si="172"/>
        <v>0</v>
      </c>
      <c r="I332" s="34">
        <f t="shared" si="172"/>
        <v>0</v>
      </c>
      <c r="J332" s="34">
        <f t="shared" si="172"/>
        <v>4125572.489750538</v>
      </c>
      <c r="K332" s="34">
        <f t="shared" si="172"/>
        <v>0</v>
      </c>
      <c r="L332" s="34">
        <f t="shared" si="172"/>
        <v>0</v>
      </c>
      <c r="M332" s="34">
        <f t="shared" si="172"/>
        <v>0</v>
      </c>
      <c r="N332" s="34">
        <f t="shared" si="172"/>
        <v>0</v>
      </c>
      <c r="O332" s="34">
        <f t="shared" si="172"/>
        <v>0</v>
      </c>
      <c r="P332" s="34">
        <f t="shared" si="172"/>
        <v>0</v>
      </c>
      <c r="Q332" s="34">
        <f t="shared" si="172"/>
        <v>0</v>
      </c>
      <c r="R332" s="34">
        <f t="shared" si="172"/>
        <v>0</v>
      </c>
      <c r="S332" s="34">
        <f t="shared" si="172"/>
        <v>0</v>
      </c>
      <c r="T332" s="34">
        <f t="shared" si="172"/>
        <v>0</v>
      </c>
      <c r="U332" s="34">
        <f t="shared" si="172"/>
        <v>0</v>
      </c>
      <c r="V332" s="34">
        <f t="shared" si="172"/>
        <v>0</v>
      </c>
      <c r="W332" s="34">
        <f t="shared" ref="W332:AV332" si="174">INDEX(Func_Alloc,MATCH($E332,FA_Desc,0),MATCH(W$6,$G$6:$AV$6,0))*$F332</f>
        <v>0</v>
      </c>
      <c r="X332" s="34">
        <f t="shared" si="174"/>
        <v>0</v>
      </c>
      <c r="Y332" s="34">
        <f t="shared" si="174"/>
        <v>0</v>
      </c>
      <c r="Z332" s="34">
        <f t="shared" si="174"/>
        <v>0</v>
      </c>
      <c r="AA332" s="34">
        <f t="shared" si="174"/>
        <v>0</v>
      </c>
      <c r="AB332" s="34">
        <f t="shared" si="174"/>
        <v>0</v>
      </c>
      <c r="AC332" s="34">
        <f t="shared" si="174"/>
        <v>0</v>
      </c>
      <c r="AD332" s="34">
        <f t="shared" si="174"/>
        <v>0</v>
      </c>
      <c r="AE332" s="34">
        <f t="shared" si="174"/>
        <v>0</v>
      </c>
      <c r="AF332" s="34">
        <f t="shared" si="174"/>
        <v>0</v>
      </c>
      <c r="AG332" s="34">
        <f t="shared" si="174"/>
        <v>0</v>
      </c>
      <c r="AH332" s="34">
        <f t="shared" si="174"/>
        <v>0</v>
      </c>
      <c r="AI332" s="34">
        <f t="shared" si="174"/>
        <v>0</v>
      </c>
      <c r="AJ332" s="34">
        <f t="shared" si="174"/>
        <v>0</v>
      </c>
      <c r="AK332" s="34">
        <f t="shared" si="174"/>
        <v>0</v>
      </c>
      <c r="AL332" s="34">
        <f t="shared" si="174"/>
        <v>0</v>
      </c>
      <c r="AM332" s="34">
        <f t="shared" si="174"/>
        <v>0</v>
      </c>
      <c r="AN332" s="34">
        <f t="shared" si="174"/>
        <v>0</v>
      </c>
      <c r="AO332" s="34">
        <f t="shared" si="174"/>
        <v>0</v>
      </c>
      <c r="AP332" s="34">
        <f t="shared" si="174"/>
        <v>0</v>
      </c>
      <c r="AQ332" s="34">
        <f t="shared" si="174"/>
        <v>0</v>
      </c>
      <c r="AR332" s="34">
        <f t="shared" si="174"/>
        <v>0</v>
      </c>
      <c r="AS332" s="34">
        <f t="shared" si="174"/>
        <v>0</v>
      </c>
      <c r="AT332" s="34">
        <f t="shared" si="174"/>
        <v>0</v>
      </c>
      <c r="AU332" s="34">
        <f t="shared" si="174"/>
        <v>0</v>
      </c>
      <c r="AV332" s="34">
        <f t="shared" si="174"/>
        <v>0</v>
      </c>
      <c r="AX332" s="35" t="str">
        <f t="shared" si="142"/>
        <v>OK</v>
      </c>
      <c r="AY332" s="53">
        <v>394</v>
      </c>
      <c r="AZ332" s="36">
        <f t="shared" si="143"/>
        <v>7595655.4625582825</v>
      </c>
      <c r="BA332" s="7">
        <f>IF(AY332&lt;&gt;0,VLOOKUP(AY332,'2021 ROO Import'!$A$1:$D$966,4,FALSE),0)</f>
        <v>7595655.4625582825</v>
      </c>
    </row>
    <row r="333" spans="1:53" ht="9.75" customHeight="1" x14ac:dyDescent="0.15">
      <c r="A333" s="25">
        <f t="shared" si="171"/>
        <v>333</v>
      </c>
      <c r="B333" s="3" t="s">
        <v>46</v>
      </c>
      <c r="C333" s="3" t="s">
        <v>409</v>
      </c>
      <c r="F333" s="3">
        <f>SUM(F322+F323+F327+F331+F332)</f>
        <v>15622341.745039059</v>
      </c>
      <c r="AX333" s="35" t="str">
        <f t="shared" si="142"/>
        <v/>
      </c>
      <c r="AY333" s="53">
        <v>395</v>
      </c>
      <c r="AZ333" s="36">
        <f t="shared" si="143"/>
        <v>15622341.745039059</v>
      </c>
      <c r="BA333" s="7">
        <f>IF(AY333&lt;&gt;0,VLOOKUP(AY333,'2021 ROO Import'!$A$1:$D$966,4,FALSE),0)</f>
        <v>15622341.745039059</v>
      </c>
    </row>
    <row r="334" spans="1:53" ht="9.75" customHeight="1" x14ac:dyDescent="0.15">
      <c r="A334" s="25">
        <f t="shared" si="171"/>
        <v>334</v>
      </c>
      <c r="B334" s="3" t="s">
        <v>46</v>
      </c>
      <c r="C334" s="3" t="s">
        <v>46</v>
      </c>
      <c r="AX334" s="35" t="str">
        <f t="shared" si="142"/>
        <v/>
      </c>
      <c r="AZ334" s="36">
        <f t="shared" si="143"/>
        <v>0</v>
      </c>
      <c r="BA334" s="7">
        <f>IF(AY334&lt;&gt;0,VLOOKUP(AY334,'2021 ROO Import'!$A$1:$D$966,4,FALSE),0)</f>
        <v>0</v>
      </c>
    </row>
    <row r="335" spans="1:53" ht="9.75" customHeight="1" x14ac:dyDescent="0.15">
      <c r="A335" s="25">
        <f t="shared" si="171"/>
        <v>335</v>
      </c>
      <c r="B335" s="3" t="s">
        <v>46</v>
      </c>
      <c r="C335" s="3" t="s">
        <v>410</v>
      </c>
      <c r="F335" s="3">
        <f>SUM(F319+F333)</f>
        <v>95031140.274044216</v>
      </c>
      <c r="AX335" s="35" t="str">
        <f t="shared" si="142"/>
        <v/>
      </c>
      <c r="AZ335" s="36">
        <f t="shared" si="143"/>
        <v>0</v>
      </c>
      <c r="BA335" s="7">
        <f>IF(AY335&lt;&gt;0,VLOOKUP(AY335,'2021 ROO Import'!$A$1:$D$966,4,FALSE),0)</f>
        <v>0</v>
      </c>
    </row>
    <row r="336" spans="1:53" ht="9.75" customHeight="1" x14ac:dyDescent="0.15">
      <c r="A336" s="25">
        <f t="shared" si="171"/>
        <v>336</v>
      </c>
      <c r="AX336" s="35" t="str">
        <f t="shared" si="142"/>
        <v/>
      </c>
      <c r="AZ336" s="36">
        <f t="shared" si="143"/>
        <v>0</v>
      </c>
      <c r="BA336" s="7">
        <f>IF(AY336&lt;&gt;0,VLOOKUP(AY336,'2021 ROO Import'!$A$1:$D$966,4,FALSE),0)</f>
        <v>0</v>
      </c>
    </row>
    <row r="337" spans="1:53" ht="9.75" customHeight="1" x14ac:dyDescent="0.15">
      <c r="A337" s="25">
        <f t="shared" si="171"/>
        <v>337</v>
      </c>
      <c r="B337" s="3" t="s">
        <v>411</v>
      </c>
      <c r="AX337" s="35" t="str">
        <f t="shared" si="142"/>
        <v/>
      </c>
      <c r="AZ337" s="36">
        <f t="shared" si="143"/>
        <v>0</v>
      </c>
      <c r="BA337" s="7">
        <f>IF(AY337&lt;&gt;0,VLOOKUP(AY337,'2021 ROO Import'!$A$1:$D$966,4,FALSE),0)</f>
        <v>0</v>
      </c>
    </row>
    <row r="338" spans="1:53" ht="9.75" customHeight="1" x14ac:dyDescent="0.15">
      <c r="A338" s="25">
        <f t="shared" si="171"/>
        <v>338</v>
      </c>
      <c r="B338" s="3" t="s">
        <v>412</v>
      </c>
      <c r="C338" s="3" t="s">
        <v>381</v>
      </c>
      <c r="E338" s="44" t="s">
        <v>1030</v>
      </c>
      <c r="F338" s="3">
        <f>($AZ338)</f>
        <v>5235256.5641090209</v>
      </c>
      <c r="G338" s="34">
        <f t="shared" ref="G338:AV347" si="175">INDEX(Func_Alloc,MATCH($E338,FA_Desc,0),MATCH(G$6,$G$6:$AV$6,0))*$F338</f>
        <v>2391732.3200012501</v>
      </c>
      <c r="H338" s="34">
        <f t="shared" si="175"/>
        <v>0</v>
      </c>
      <c r="I338" s="34">
        <f t="shared" si="175"/>
        <v>0</v>
      </c>
      <c r="J338" s="34">
        <f t="shared" si="175"/>
        <v>2843524.2441077707</v>
      </c>
      <c r="K338" s="34">
        <f t="shared" si="175"/>
        <v>0</v>
      </c>
      <c r="L338" s="34">
        <f t="shared" si="175"/>
        <v>0</v>
      </c>
      <c r="M338" s="34">
        <f t="shared" si="175"/>
        <v>0</v>
      </c>
      <c r="N338" s="34">
        <f t="shared" si="175"/>
        <v>0</v>
      </c>
      <c r="O338" s="34">
        <f t="shared" si="175"/>
        <v>0</v>
      </c>
      <c r="P338" s="34">
        <f t="shared" si="175"/>
        <v>0</v>
      </c>
      <c r="Q338" s="34">
        <f t="shared" si="175"/>
        <v>0</v>
      </c>
      <c r="R338" s="34">
        <f t="shared" si="175"/>
        <v>0</v>
      </c>
      <c r="S338" s="34">
        <f t="shared" si="175"/>
        <v>0</v>
      </c>
      <c r="T338" s="34">
        <f t="shared" si="175"/>
        <v>0</v>
      </c>
      <c r="U338" s="34">
        <f t="shared" si="175"/>
        <v>0</v>
      </c>
      <c r="V338" s="34">
        <f t="shared" si="175"/>
        <v>0</v>
      </c>
      <c r="W338" s="34">
        <f t="shared" si="175"/>
        <v>0</v>
      </c>
      <c r="X338" s="34">
        <f t="shared" si="175"/>
        <v>0</v>
      </c>
      <c r="Y338" s="34">
        <f t="shared" si="175"/>
        <v>0</v>
      </c>
      <c r="Z338" s="34">
        <f t="shared" si="175"/>
        <v>0</v>
      </c>
      <c r="AA338" s="34">
        <f t="shared" si="175"/>
        <v>0</v>
      </c>
      <c r="AB338" s="34">
        <f t="shared" si="175"/>
        <v>0</v>
      </c>
      <c r="AC338" s="34">
        <f t="shared" si="175"/>
        <v>0</v>
      </c>
      <c r="AD338" s="34">
        <f t="shared" si="175"/>
        <v>0</v>
      </c>
      <c r="AE338" s="34">
        <f t="shared" si="175"/>
        <v>0</v>
      </c>
      <c r="AF338" s="34">
        <f t="shared" si="175"/>
        <v>0</v>
      </c>
      <c r="AG338" s="34">
        <f t="shared" si="175"/>
        <v>0</v>
      </c>
      <c r="AH338" s="34">
        <f t="shared" si="175"/>
        <v>0</v>
      </c>
      <c r="AI338" s="34">
        <f t="shared" si="175"/>
        <v>0</v>
      </c>
      <c r="AJ338" s="34">
        <f t="shared" si="175"/>
        <v>0</v>
      </c>
      <c r="AK338" s="34">
        <f t="shared" si="175"/>
        <v>0</v>
      </c>
      <c r="AL338" s="34">
        <f t="shared" si="175"/>
        <v>0</v>
      </c>
      <c r="AM338" s="34">
        <f t="shared" si="175"/>
        <v>0</v>
      </c>
      <c r="AN338" s="34">
        <f t="shared" si="175"/>
        <v>0</v>
      </c>
      <c r="AO338" s="34">
        <f t="shared" si="175"/>
        <v>0</v>
      </c>
      <c r="AP338" s="34">
        <f t="shared" si="175"/>
        <v>0</v>
      </c>
      <c r="AQ338" s="34">
        <f t="shared" si="175"/>
        <v>0</v>
      </c>
      <c r="AR338" s="34">
        <f t="shared" si="175"/>
        <v>0</v>
      </c>
      <c r="AS338" s="34">
        <f t="shared" si="175"/>
        <v>0</v>
      </c>
      <c r="AT338" s="34">
        <f t="shared" si="175"/>
        <v>0</v>
      </c>
      <c r="AU338" s="34">
        <f t="shared" si="175"/>
        <v>0</v>
      </c>
      <c r="AV338" s="34">
        <f t="shared" si="175"/>
        <v>0</v>
      </c>
      <c r="AX338" s="35" t="str">
        <f t="shared" si="142"/>
        <v>OK</v>
      </c>
      <c r="AY338" s="53">
        <v>401</v>
      </c>
      <c r="AZ338" s="36">
        <f t="shared" si="143"/>
        <v>5235256.5641090209</v>
      </c>
      <c r="BA338" s="7">
        <f>IF(AY338&lt;&gt;0,VLOOKUP(AY338,'2021 ROO Import'!$A$1:$D$966,4,FALSE),0)</f>
        <v>5235256.5641090209</v>
      </c>
    </row>
    <row r="339" spans="1:53" ht="9.75" customHeight="1" x14ac:dyDescent="0.15">
      <c r="A339" s="25">
        <f t="shared" si="171"/>
        <v>339</v>
      </c>
      <c r="B339" s="3" t="s">
        <v>413</v>
      </c>
      <c r="C339" s="3" t="s">
        <v>414</v>
      </c>
      <c r="E339" s="72"/>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X339" s="35" t="str">
        <f t="shared" si="142"/>
        <v/>
      </c>
      <c r="AZ339" s="36">
        <f t="shared" si="143"/>
        <v>0</v>
      </c>
      <c r="BA339" s="7">
        <f>IF(AY339&lt;&gt;0,VLOOKUP(AY339,'2021 ROO Import'!$A$1:$D$966,4,FALSE),0)</f>
        <v>0</v>
      </c>
    </row>
    <row r="340" spans="1:53" ht="9.75" customHeight="1" x14ac:dyDescent="0.15">
      <c r="A340" s="25">
        <f t="shared" si="171"/>
        <v>340</v>
      </c>
      <c r="C340" s="3" t="s">
        <v>1117</v>
      </c>
      <c r="E340" s="44" t="s">
        <v>636</v>
      </c>
      <c r="F340" s="3">
        <f>($AZ340)</f>
        <v>9410.3907854273202</v>
      </c>
      <c r="G340" s="34">
        <f t="shared" si="175"/>
        <v>4299.1466625817447</v>
      </c>
      <c r="H340" s="34">
        <f t="shared" si="175"/>
        <v>0</v>
      </c>
      <c r="I340" s="34">
        <f t="shared" si="175"/>
        <v>0</v>
      </c>
      <c r="J340" s="34">
        <f t="shared" si="175"/>
        <v>5111.2441228455755</v>
      </c>
      <c r="K340" s="34">
        <f t="shared" si="175"/>
        <v>0</v>
      </c>
      <c r="L340" s="34">
        <f t="shared" si="175"/>
        <v>0</v>
      </c>
      <c r="M340" s="34">
        <f t="shared" si="175"/>
        <v>0</v>
      </c>
      <c r="N340" s="34">
        <f t="shared" si="175"/>
        <v>0</v>
      </c>
      <c r="O340" s="34">
        <f t="shared" si="175"/>
        <v>0</v>
      </c>
      <c r="P340" s="34">
        <f t="shared" si="175"/>
        <v>0</v>
      </c>
      <c r="Q340" s="34">
        <f t="shared" si="175"/>
        <v>0</v>
      </c>
      <c r="R340" s="34">
        <f t="shared" si="175"/>
        <v>0</v>
      </c>
      <c r="S340" s="34">
        <f t="shared" si="175"/>
        <v>0</v>
      </c>
      <c r="T340" s="34">
        <f t="shared" si="175"/>
        <v>0</v>
      </c>
      <c r="U340" s="34">
        <f t="shared" si="175"/>
        <v>0</v>
      </c>
      <c r="V340" s="34">
        <f t="shared" si="175"/>
        <v>0</v>
      </c>
      <c r="W340" s="34">
        <f t="shared" si="175"/>
        <v>0</v>
      </c>
      <c r="X340" s="34">
        <f t="shared" si="175"/>
        <v>0</v>
      </c>
      <c r="Y340" s="34">
        <f t="shared" si="175"/>
        <v>0</v>
      </c>
      <c r="Z340" s="34">
        <f t="shared" si="175"/>
        <v>0</v>
      </c>
      <c r="AA340" s="34">
        <f t="shared" si="175"/>
        <v>0</v>
      </c>
      <c r="AB340" s="34">
        <f t="shared" si="175"/>
        <v>0</v>
      </c>
      <c r="AC340" s="34">
        <f t="shared" si="175"/>
        <v>0</v>
      </c>
      <c r="AD340" s="34">
        <f t="shared" si="175"/>
        <v>0</v>
      </c>
      <c r="AE340" s="34">
        <f t="shared" si="175"/>
        <v>0</v>
      </c>
      <c r="AF340" s="34">
        <f t="shared" si="175"/>
        <v>0</v>
      </c>
      <c r="AG340" s="34">
        <f t="shared" si="175"/>
        <v>0</v>
      </c>
      <c r="AH340" s="34">
        <f t="shared" si="175"/>
        <v>0</v>
      </c>
      <c r="AI340" s="34">
        <f t="shared" si="175"/>
        <v>0</v>
      </c>
      <c r="AJ340" s="34">
        <f t="shared" si="175"/>
        <v>0</v>
      </c>
      <c r="AK340" s="34">
        <f t="shared" si="175"/>
        <v>0</v>
      </c>
      <c r="AL340" s="34">
        <f t="shared" si="175"/>
        <v>0</v>
      </c>
      <c r="AM340" s="34">
        <f t="shared" si="175"/>
        <v>0</v>
      </c>
      <c r="AN340" s="34">
        <f t="shared" si="175"/>
        <v>0</v>
      </c>
      <c r="AO340" s="34">
        <f t="shared" si="175"/>
        <v>0</v>
      </c>
      <c r="AP340" s="34">
        <f t="shared" si="175"/>
        <v>0</v>
      </c>
      <c r="AQ340" s="34">
        <f t="shared" si="175"/>
        <v>0</v>
      </c>
      <c r="AR340" s="34">
        <f t="shared" si="175"/>
        <v>0</v>
      </c>
      <c r="AS340" s="34">
        <f t="shared" si="175"/>
        <v>0</v>
      </c>
      <c r="AT340" s="34">
        <f t="shared" si="175"/>
        <v>0</v>
      </c>
      <c r="AU340" s="34">
        <f t="shared" si="175"/>
        <v>0</v>
      </c>
      <c r="AV340" s="34">
        <f t="shared" si="175"/>
        <v>0</v>
      </c>
      <c r="AX340" s="35" t="str">
        <f>IF(E340&lt;&gt;0,IF(ROUND(SUM(G340:AV340),5)=ROUND(F340,5),"OK","ERROR!"),"")</f>
        <v>OK</v>
      </c>
      <c r="AY340" s="53">
        <v>402</v>
      </c>
      <c r="AZ340" s="36">
        <f t="shared" si="143"/>
        <v>9410.3907854273202</v>
      </c>
      <c r="BA340" s="7">
        <f>IF(AY340&lt;&gt;0,VLOOKUP(AY340,'2021 ROO Import'!$A$1:$D$966,4,FALSE),0)</f>
        <v>9410.3907854273202</v>
      </c>
    </row>
    <row r="341" spans="1:53" ht="9.75" customHeight="1" x14ac:dyDescent="0.15">
      <c r="A341" s="25">
        <f t="shared" si="171"/>
        <v>341</v>
      </c>
      <c r="C341" s="3" t="s">
        <v>1118</v>
      </c>
      <c r="E341" s="44" t="s">
        <v>636</v>
      </c>
      <c r="F341" s="3">
        <f>($AZ341)</f>
        <v>5446040.193088375</v>
      </c>
      <c r="G341" s="34">
        <f t="shared" si="175"/>
        <v>2488029.0366537357</v>
      </c>
      <c r="H341" s="34">
        <f t="shared" si="175"/>
        <v>0</v>
      </c>
      <c r="I341" s="34">
        <f t="shared" si="175"/>
        <v>0</v>
      </c>
      <c r="J341" s="34">
        <f t="shared" ref="J341:AV341" si="176">INDEX(Func_Alloc,MATCH($E341,FA_Desc,0),MATCH(J$6,$G$6:$AV$6,0))*$F341</f>
        <v>2958011.1564346394</v>
      </c>
      <c r="K341" s="34">
        <f t="shared" si="176"/>
        <v>0</v>
      </c>
      <c r="L341" s="34">
        <f t="shared" si="176"/>
        <v>0</v>
      </c>
      <c r="M341" s="34">
        <f t="shared" si="176"/>
        <v>0</v>
      </c>
      <c r="N341" s="34">
        <f t="shared" si="176"/>
        <v>0</v>
      </c>
      <c r="O341" s="34">
        <f t="shared" si="176"/>
        <v>0</v>
      </c>
      <c r="P341" s="34">
        <f t="shared" si="176"/>
        <v>0</v>
      </c>
      <c r="Q341" s="34">
        <f t="shared" si="176"/>
        <v>0</v>
      </c>
      <c r="R341" s="34">
        <f t="shared" si="176"/>
        <v>0</v>
      </c>
      <c r="S341" s="34">
        <f t="shared" si="176"/>
        <v>0</v>
      </c>
      <c r="T341" s="34">
        <f t="shared" si="176"/>
        <v>0</v>
      </c>
      <c r="U341" s="34">
        <f t="shared" si="176"/>
        <v>0</v>
      </c>
      <c r="V341" s="34">
        <f t="shared" si="176"/>
        <v>0</v>
      </c>
      <c r="W341" s="34">
        <f t="shared" si="176"/>
        <v>0</v>
      </c>
      <c r="X341" s="34">
        <f t="shared" si="176"/>
        <v>0</v>
      </c>
      <c r="Y341" s="34">
        <f t="shared" si="176"/>
        <v>0</v>
      </c>
      <c r="Z341" s="34">
        <f t="shared" si="176"/>
        <v>0</v>
      </c>
      <c r="AA341" s="34">
        <f t="shared" si="176"/>
        <v>0</v>
      </c>
      <c r="AB341" s="34">
        <f t="shared" si="176"/>
        <v>0</v>
      </c>
      <c r="AC341" s="34">
        <f t="shared" si="176"/>
        <v>0</v>
      </c>
      <c r="AD341" s="34">
        <f t="shared" si="176"/>
        <v>0</v>
      </c>
      <c r="AE341" s="34">
        <f t="shared" si="176"/>
        <v>0</v>
      </c>
      <c r="AF341" s="34">
        <f t="shared" si="176"/>
        <v>0</v>
      </c>
      <c r="AG341" s="34">
        <f t="shared" si="176"/>
        <v>0</v>
      </c>
      <c r="AH341" s="34">
        <f t="shared" si="176"/>
        <v>0</v>
      </c>
      <c r="AI341" s="34">
        <f t="shared" si="176"/>
        <v>0</v>
      </c>
      <c r="AJ341" s="34">
        <f t="shared" si="176"/>
        <v>0</v>
      </c>
      <c r="AK341" s="34">
        <f t="shared" si="176"/>
        <v>0</v>
      </c>
      <c r="AL341" s="34">
        <f t="shared" si="176"/>
        <v>0</v>
      </c>
      <c r="AM341" s="34">
        <f t="shared" si="176"/>
        <v>0</v>
      </c>
      <c r="AN341" s="34">
        <f t="shared" si="176"/>
        <v>0</v>
      </c>
      <c r="AO341" s="34">
        <f t="shared" si="176"/>
        <v>0</v>
      </c>
      <c r="AP341" s="34">
        <f t="shared" si="176"/>
        <v>0</v>
      </c>
      <c r="AQ341" s="34">
        <f t="shared" si="176"/>
        <v>0</v>
      </c>
      <c r="AR341" s="34">
        <f t="shared" si="176"/>
        <v>0</v>
      </c>
      <c r="AS341" s="34">
        <f t="shared" si="176"/>
        <v>0</v>
      </c>
      <c r="AT341" s="34">
        <f t="shared" si="176"/>
        <v>0</v>
      </c>
      <c r="AU341" s="34">
        <f t="shared" si="176"/>
        <v>0</v>
      </c>
      <c r="AV341" s="34">
        <f t="shared" si="176"/>
        <v>0</v>
      </c>
      <c r="AX341" s="35" t="str">
        <f>IF(E341&lt;&gt;0,IF(ROUND(SUM(G341:AV341),5)=ROUND(F341,5),"OK","ERROR!"),"")</f>
        <v>OK</v>
      </c>
      <c r="AY341" s="53" t="s">
        <v>1124</v>
      </c>
      <c r="AZ341" s="36">
        <f t="shared" si="143"/>
        <v>5446040.193088375</v>
      </c>
      <c r="BA341" s="7">
        <f>IF(AY341&lt;&gt;0,VLOOKUP(AY341,'2021 ROO Import'!$A$1:$D$966,4,FALSE),0)</f>
        <v>5446040.193088375</v>
      </c>
    </row>
    <row r="342" spans="1:53" ht="9.75" customHeight="1" x14ac:dyDescent="0.15">
      <c r="A342" s="25">
        <f t="shared" si="171"/>
        <v>342</v>
      </c>
      <c r="C342" s="3" t="s">
        <v>1119</v>
      </c>
      <c r="E342" s="70"/>
      <c r="F342" s="3">
        <f>AZ342</f>
        <v>5455450.5838738028</v>
      </c>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X342" s="35" t="str">
        <f>IF(E342&lt;&gt;0,IF(ROUND(SUM(G342:AV342),5)=ROUND(F342,5),"OK","ERROR!"),"")</f>
        <v/>
      </c>
      <c r="AY342" s="53" t="s">
        <v>1125</v>
      </c>
      <c r="AZ342" s="36">
        <f t="shared" si="143"/>
        <v>5455450.5838738028</v>
      </c>
      <c r="BA342" s="7">
        <f>IF(AY342&lt;&gt;0,VLOOKUP(AY342,'2021 ROO Import'!$A$1:$D$966,4,FALSE),0)</f>
        <v>5455450.5838738028</v>
      </c>
    </row>
    <row r="343" spans="1:53" ht="9.75" customHeight="1" x14ac:dyDescent="0.15">
      <c r="A343" s="25">
        <f t="shared" si="171"/>
        <v>343</v>
      </c>
      <c r="E343" s="71"/>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X343" s="35" t="str">
        <f>IF(E343&lt;&gt;0,IF(ROUND(SUM(G343:AV343),5)=ROUND(F343,5),"OK","ERROR!"),"")</f>
        <v/>
      </c>
      <c r="AZ343" s="36"/>
    </row>
    <row r="344" spans="1:53" ht="9.75" customHeight="1" x14ac:dyDescent="0.15">
      <c r="A344" s="25">
        <f t="shared" si="171"/>
        <v>344</v>
      </c>
      <c r="B344" s="3" t="s">
        <v>415</v>
      </c>
      <c r="C344" s="3" t="s">
        <v>416</v>
      </c>
      <c r="E344" s="44" t="s">
        <v>636</v>
      </c>
      <c r="F344" s="3">
        <f>($AZ344)</f>
        <v>15479313.232293624</v>
      </c>
      <c r="G344" s="34">
        <f t="shared" si="175"/>
        <v>7071740.0944418572</v>
      </c>
      <c r="H344" s="34">
        <f t="shared" si="175"/>
        <v>0</v>
      </c>
      <c r="I344" s="34">
        <f t="shared" si="175"/>
        <v>0</v>
      </c>
      <c r="J344" s="34">
        <f t="shared" si="175"/>
        <v>8407573.1378517672</v>
      </c>
      <c r="K344" s="34">
        <f t="shared" si="175"/>
        <v>0</v>
      </c>
      <c r="L344" s="34">
        <f t="shared" si="175"/>
        <v>0</v>
      </c>
      <c r="M344" s="34">
        <f t="shared" si="175"/>
        <v>0</v>
      </c>
      <c r="N344" s="34">
        <f t="shared" si="175"/>
        <v>0</v>
      </c>
      <c r="O344" s="34">
        <f t="shared" si="175"/>
        <v>0</v>
      </c>
      <c r="P344" s="34">
        <f t="shared" si="175"/>
        <v>0</v>
      </c>
      <c r="Q344" s="34">
        <f t="shared" si="175"/>
        <v>0</v>
      </c>
      <c r="R344" s="34">
        <f t="shared" si="175"/>
        <v>0</v>
      </c>
      <c r="S344" s="34">
        <f t="shared" si="175"/>
        <v>0</v>
      </c>
      <c r="T344" s="34">
        <f t="shared" si="175"/>
        <v>0</v>
      </c>
      <c r="U344" s="34">
        <f t="shared" si="175"/>
        <v>0</v>
      </c>
      <c r="V344" s="34">
        <f t="shared" si="175"/>
        <v>0</v>
      </c>
      <c r="W344" s="34">
        <f t="shared" si="175"/>
        <v>0</v>
      </c>
      <c r="X344" s="34">
        <f t="shared" si="175"/>
        <v>0</v>
      </c>
      <c r="Y344" s="34">
        <f t="shared" si="175"/>
        <v>0</v>
      </c>
      <c r="Z344" s="34">
        <f t="shared" si="175"/>
        <v>0</v>
      </c>
      <c r="AA344" s="34">
        <f t="shared" si="175"/>
        <v>0</v>
      </c>
      <c r="AB344" s="34">
        <f t="shared" si="175"/>
        <v>0</v>
      </c>
      <c r="AC344" s="34">
        <f t="shared" si="175"/>
        <v>0</v>
      </c>
      <c r="AD344" s="34">
        <f t="shared" si="175"/>
        <v>0</v>
      </c>
      <c r="AE344" s="34">
        <f t="shared" si="175"/>
        <v>0</v>
      </c>
      <c r="AF344" s="34">
        <f t="shared" si="175"/>
        <v>0</v>
      </c>
      <c r="AG344" s="34">
        <f t="shared" si="175"/>
        <v>0</v>
      </c>
      <c r="AH344" s="34">
        <f t="shared" si="175"/>
        <v>0</v>
      </c>
      <c r="AI344" s="34">
        <f t="shared" si="175"/>
        <v>0</v>
      </c>
      <c r="AJ344" s="34">
        <f t="shared" si="175"/>
        <v>0</v>
      </c>
      <c r="AK344" s="34">
        <f t="shared" si="175"/>
        <v>0</v>
      </c>
      <c r="AL344" s="34">
        <f t="shared" si="175"/>
        <v>0</v>
      </c>
      <c r="AM344" s="34">
        <f t="shared" si="175"/>
        <v>0</v>
      </c>
      <c r="AN344" s="34">
        <f t="shared" si="175"/>
        <v>0</v>
      </c>
      <c r="AO344" s="34">
        <f t="shared" si="175"/>
        <v>0</v>
      </c>
      <c r="AP344" s="34">
        <f t="shared" si="175"/>
        <v>0</v>
      </c>
      <c r="AQ344" s="34">
        <f t="shared" si="175"/>
        <v>0</v>
      </c>
      <c r="AR344" s="34">
        <f t="shared" si="175"/>
        <v>0</v>
      </c>
      <c r="AS344" s="34">
        <f t="shared" si="175"/>
        <v>0</v>
      </c>
      <c r="AT344" s="34">
        <f t="shared" si="175"/>
        <v>0</v>
      </c>
      <c r="AU344" s="34">
        <f t="shared" si="175"/>
        <v>0</v>
      </c>
      <c r="AV344" s="34">
        <f t="shared" si="175"/>
        <v>0</v>
      </c>
      <c r="AX344" s="35" t="str">
        <f t="shared" si="142"/>
        <v>OK</v>
      </c>
      <c r="AY344" s="53">
        <v>403</v>
      </c>
      <c r="AZ344" s="36">
        <f t="shared" si="143"/>
        <v>15479313.232293624</v>
      </c>
      <c r="BA344" s="7">
        <f>IF(AY344&lt;&gt;0,VLOOKUP(AY344,'2021 ROO Import'!$A$1:$D$966,4,FALSE),0)</f>
        <v>15479313.232293624</v>
      </c>
    </row>
    <row r="345" spans="1:53" ht="9.75" customHeight="1" x14ac:dyDescent="0.15">
      <c r="A345" s="25">
        <f t="shared" si="171"/>
        <v>345</v>
      </c>
      <c r="B345" s="3" t="s">
        <v>417</v>
      </c>
      <c r="C345" s="3" t="s">
        <v>390</v>
      </c>
      <c r="AX345" s="35" t="str">
        <f t="shared" si="142"/>
        <v/>
      </c>
      <c r="AY345" s="53">
        <v>404</v>
      </c>
      <c r="AZ345" s="36">
        <f t="shared" si="143"/>
        <v>0</v>
      </c>
      <c r="BA345" s="7">
        <f>IF(AY345&lt;&gt;0,VLOOKUP(AY345,'2021 ROO Import'!$A$1:$D$966,4,FALSE),0)</f>
        <v>0</v>
      </c>
    </row>
    <row r="346" spans="1:53" ht="9.75" customHeight="1" x14ac:dyDescent="0.15">
      <c r="A346" s="25">
        <f t="shared" si="171"/>
        <v>346</v>
      </c>
      <c r="B346" s="3" t="s">
        <v>46</v>
      </c>
      <c r="C346" s="3" t="s">
        <v>386</v>
      </c>
      <c r="E346" s="44" t="s">
        <v>636</v>
      </c>
      <c r="F346" s="3">
        <f>($AZ346)</f>
        <v>1382103.6337856383</v>
      </c>
      <c r="G346" s="34">
        <f t="shared" si="175"/>
        <v>631415.4597844166</v>
      </c>
      <c r="H346" s="34">
        <f t="shared" si="175"/>
        <v>0</v>
      </c>
      <c r="I346" s="34">
        <f t="shared" si="175"/>
        <v>0</v>
      </c>
      <c r="J346" s="34">
        <f t="shared" si="175"/>
        <v>750688.17400122166</v>
      </c>
      <c r="K346" s="34">
        <f t="shared" si="175"/>
        <v>0</v>
      </c>
      <c r="L346" s="34">
        <f t="shared" si="175"/>
        <v>0</v>
      </c>
      <c r="M346" s="34">
        <f t="shared" si="175"/>
        <v>0</v>
      </c>
      <c r="N346" s="34">
        <f t="shared" si="175"/>
        <v>0</v>
      </c>
      <c r="O346" s="34">
        <f t="shared" si="175"/>
        <v>0</v>
      </c>
      <c r="P346" s="34">
        <f t="shared" si="175"/>
        <v>0</v>
      </c>
      <c r="Q346" s="34">
        <f t="shared" si="175"/>
        <v>0</v>
      </c>
      <c r="R346" s="34">
        <f t="shared" si="175"/>
        <v>0</v>
      </c>
      <c r="S346" s="34">
        <f t="shared" si="175"/>
        <v>0</v>
      </c>
      <c r="T346" s="34">
        <f t="shared" si="175"/>
        <v>0</v>
      </c>
      <c r="U346" s="34">
        <f t="shared" si="175"/>
        <v>0</v>
      </c>
      <c r="V346" s="34">
        <f t="shared" si="175"/>
        <v>0</v>
      </c>
      <c r="W346" s="34">
        <f t="shared" si="175"/>
        <v>0</v>
      </c>
      <c r="X346" s="34">
        <f t="shared" si="175"/>
        <v>0</v>
      </c>
      <c r="Y346" s="34">
        <f t="shared" si="175"/>
        <v>0</v>
      </c>
      <c r="Z346" s="34">
        <f t="shared" si="175"/>
        <v>0</v>
      </c>
      <c r="AA346" s="34">
        <f t="shared" si="175"/>
        <v>0</v>
      </c>
      <c r="AB346" s="34">
        <f t="shared" si="175"/>
        <v>0</v>
      </c>
      <c r="AC346" s="34">
        <f t="shared" si="175"/>
        <v>0</v>
      </c>
      <c r="AD346" s="34">
        <f t="shared" si="175"/>
        <v>0</v>
      </c>
      <c r="AE346" s="34">
        <f t="shared" si="175"/>
        <v>0</v>
      </c>
      <c r="AF346" s="34">
        <f t="shared" si="175"/>
        <v>0</v>
      </c>
      <c r="AG346" s="34">
        <f t="shared" si="175"/>
        <v>0</v>
      </c>
      <c r="AH346" s="34">
        <f t="shared" si="175"/>
        <v>0</v>
      </c>
      <c r="AI346" s="34">
        <f t="shared" si="175"/>
        <v>0</v>
      </c>
      <c r="AJ346" s="34">
        <f t="shared" si="175"/>
        <v>0</v>
      </c>
      <c r="AK346" s="34">
        <f t="shared" si="175"/>
        <v>0</v>
      </c>
      <c r="AL346" s="34">
        <f t="shared" si="175"/>
        <v>0</v>
      </c>
      <c r="AM346" s="34">
        <f t="shared" si="175"/>
        <v>0</v>
      </c>
      <c r="AN346" s="34">
        <f t="shared" si="175"/>
        <v>0</v>
      </c>
      <c r="AO346" s="34">
        <f t="shared" si="175"/>
        <v>0</v>
      </c>
      <c r="AP346" s="34">
        <f t="shared" si="175"/>
        <v>0</v>
      </c>
      <c r="AQ346" s="34">
        <f t="shared" si="175"/>
        <v>0</v>
      </c>
      <c r="AR346" s="34">
        <f t="shared" si="175"/>
        <v>0</v>
      </c>
      <c r="AS346" s="34">
        <f t="shared" si="175"/>
        <v>0</v>
      </c>
      <c r="AT346" s="34">
        <f t="shared" si="175"/>
        <v>0</v>
      </c>
      <c r="AU346" s="34">
        <f t="shared" si="175"/>
        <v>0</v>
      </c>
      <c r="AV346" s="34">
        <f t="shared" si="175"/>
        <v>0</v>
      </c>
      <c r="AX346" s="35" t="str">
        <f t="shared" ref="AX346:AX416" si="177">IF(E346&lt;&gt;0,IF(ROUND(SUM(G346:AV346),5)=ROUND(F346,5),"OK","ERROR!"),"")</f>
        <v>OK</v>
      </c>
      <c r="AY346" s="53">
        <v>405</v>
      </c>
      <c r="AZ346" s="36">
        <f t="shared" ref="AZ346:AZ416" si="178">BA346</f>
        <v>1382103.6337856383</v>
      </c>
      <c r="BA346" s="7">
        <f>IF(AY346&lt;&gt;0,VLOOKUP(AY346,'2021 ROO Import'!$A$1:$D$966,4,FALSE),0)</f>
        <v>1382103.6337856383</v>
      </c>
    </row>
    <row r="347" spans="1:53" ht="9.75" customHeight="1" x14ac:dyDescent="0.15">
      <c r="A347" s="25">
        <f t="shared" si="171"/>
        <v>347</v>
      </c>
      <c r="B347" s="3" t="s">
        <v>46</v>
      </c>
      <c r="C347" s="3" t="s">
        <v>387</v>
      </c>
      <c r="E347" s="44" t="s">
        <v>623</v>
      </c>
      <c r="F347" s="3">
        <f>($AZ347)</f>
        <v>335153.7674739096</v>
      </c>
      <c r="G347" s="34">
        <f t="shared" si="175"/>
        <v>0</v>
      </c>
      <c r="H347" s="34">
        <f t="shared" si="175"/>
        <v>0</v>
      </c>
      <c r="I347" s="34">
        <f t="shared" si="175"/>
        <v>0</v>
      </c>
      <c r="J347" s="34">
        <f t="shared" si="175"/>
        <v>335153.7674739096</v>
      </c>
      <c r="K347" s="34">
        <f t="shared" si="175"/>
        <v>0</v>
      </c>
      <c r="L347" s="34">
        <f t="shared" si="175"/>
        <v>0</v>
      </c>
      <c r="M347" s="34">
        <f t="shared" si="175"/>
        <v>0</v>
      </c>
      <c r="N347" s="34">
        <f t="shared" si="175"/>
        <v>0</v>
      </c>
      <c r="O347" s="34">
        <f t="shared" si="175"/>
        <v>0</v>
      </c>
      <c r="P347" s="34">
        <f t="shared" si="175"/>
        <v>0</v>
      </c>
      <c r="Q347" s="34">
        <f t="shared" si="175"/>
        <v>0</v>
      </c>
      <c r="R347" s="34">
        <f t="shared" si="175"/>
        <v>0</v>
      </c>
      <c r="S347" s="34">
        <f t="shared" si="175"/>
        <v>0</v>
      </c>
      <c r="T347" s="34">
        <f t="shared" si="175"/>
        <v>0</v>
      </c>
      <c r="U347" s="34">
        <f t="shared" si="175"/>
        <v>0</v>
      </c>
      <c r="V347" s="34">
        <f t="shared" si="175"/>
        <v>0</v>
      </c>
      <c r="W347" s="34">
        <f t="shared" si="175"/>
        <v>0</v>
      </c>
      <c r="X347" s="34">
        <f t="shared" si="175"/>
        <v>0</v>
      </c>
      <c r="Y347" s="34">
        <f t="shared" si="175"/>
        <v>0</v>
      </c>
      <c r="Z347" s="34">
        <f t="shared" si="175"/>
        <v>0</v>
      </c>
      <c r="AA347" s="34">
        <f t="shared" si="175"/>
        <v>0</v>
      </c>
      <c r="AB347" s="34">
        <f t="shared" si="175"/>
        <v>0</v>
      </c>
      <c r="AC347" s="34">
        <f t="shared" si="175"/>
        <v>0</v>
      </c>
      <c r="AD347" s="34">
        <f t="shared" si="175"/>
        <v>0</v>
      </c>
      <c r="AE347" s="34">
        <f t="shared" si="175"/>
        <v>0</v>
      </c>
      <c r="AF347" s="34">
        <f t="shared" si="175"/>
        <v>0</v>
      </c>
      <c r="AG347" s="34">
        <f t="shared" si="175"/>
        <v>0</v>
      </c>
      <c r="AH347" s="34">
        <f t="shared" si="175"/>
        <v>0</v>
      </c>
      <c r="AI347" s="34">
        <f t="shared" si="175"/>
        <v>0</v>
      </c>
      <c r="AJ347" s="34">
        <f t="shared" si="175"/>
        <v>0</v>
      </c>
      <c r="AK347" s="34">
        <f t="shared" si="175"/>
        <v>0</v>
      </c>
      <c r="AL347" s="34">
        <f t="shared" si="175"/>
        <v>0</v>
      </c>
      <c r="AM347" s="34">
        <f t="shared" si="175"/>
        <v>0</v>
      </c>
      <c r="AN347" s="34">
        <f t="shared" si="175"/>
        <v>0</v>
      </c>
      <c r="AO347" s="34">
        <f t="shared" si="175"/>
        <v>0</v>
      </c>
      <c r="AP347" s="34">
        <f t="shared" si="175"/>
        <v>0</v>
      </c>
      <c r="AQ347" s="34">
        <f t="shared" si="175"/>
        <v>0</v>
      </c>
      <c r="AR347" s="34">
        <f t="shared" si="175"/>
        <v>0</v>
      </c>
      <c r="AS347" s="34">
        <f t="shared" si="175"/>
        <v>0</v>
      </c>
      <c r="AT347" s="34">
        <f t="shared" si="175"/>
        <v>0</v>
      </c>
      <c r="AU347" s="34">
        <f t="shared" si="175"/>
        <v>0</v>
      </c>
      <c r="AV347" s="34">
        <f t="shared" si="175"/>
        <v>0</v>
      </c>
      <c r="AX347" s="35" t="str">
        <f t="shared" si="177"/>
        <v>OK</v>
      </c>
      <c r="AY347" s="53">
        <v>406</v>
      </c>
      <c r="AZ347" s="36">
        <f t="shared" si="178"/>
        <v>335153.7674739096</v>
      </c>
      <c r="BA347" s="7">
        <f>IF(AY347&lt;&gt;0,VLOOKUP(AY347,'2021 ROO Import'!$A$1:$D$966,4,FALSE),0)</f>
        <v>335153.7674739096</v>
      </c>
    </row>
    <row r="348" spans="1:53" ht="9.75" customHeight="1" x14ac:dyDescent="0.15">
      <c r="A348" s="25">
        <f t="shared" si="171"/>
        <v>348</v>
      </c>
      <c r="B348" s="3" t="s">
        <v>46</v>
      </c>
      <c r="C348" s="3" t="s">
        <v>418</v>
      </c>
      <c r="F348" s="3">
        <f>SUM(F346:F347)</f>
        <v>1717257.4012595478</v>
      </c>
      <c r="AX348" s="35" t="str">
        <f t="shared" si="177"/>
        <v/>
      </c>
      <c r="AY348" s="53">
        <v>407</v>
      </c>
      <c r="AZ348" s="36">
        <f t="shared" si="178"/>
        <v>1717257.4012595478</v>
      </c>
      <c r="BA348" s="7">
        <f>IF(AY348&lt;&gt;0,VLOOKUP(AY348,'2021 ROO Import'!$A$1:$D$966,4,FALSE),0)</f>
        <v>1717257.4012595478</v>
      </c>
    </row>
    <row r="349" spans="1:53" ht="9.75" customHeight="1" x14ac:dyDescent="0.15">
      <c r="A349" s="25">
        <f t="shared" si="171"/>
        <v>349</v>
      </c>
      <c r="B349" s="3" t="s">
        <v>46</v>
      </c>
      <c r="C349" s="3" t="s">
        <v>46</v>
      </c>
      <c r="AX349" s="35" t="str">
        <f t="shared" si="177"/>
        <v/>
      </c>
      <c r="AZ349" s="36">
        <f t="shared" si="178"/>
        <v>0</v>
      </c>
      <c r="BA349" s="7">
        <f>IF(AY349&lt;&gt;0,VLOOKUP(AY349,'2021 ROO Import'!$A$1:$D$966,4,FALSE),0)</f>
        <v>0</v>
      </c>
    </row>
    <row r="350" spans="1:53" ht="9.75" customHeight="1" x14ac:dyDescent="0.15">
      <c r="A350" s="25">
        <f t="shared" si="171"/>
        <v>350</v>
      </c>
      <c r="B350" s="3" t="s">
        <v>419</v>
      </c>
      <c r="C350" s="3" t="s">
        <v>393</v>
      </c>
      <c r="E350" s="44" t="s">
        <v>636</v>
      </c>
      <c r="F350" s="3">
        <f>($AZ350)</f>
        <v>4738687.3489360763</v>
      </c>
      <c r="G350" s="34">
        <f t="shared" ref="G350:V351" si="179">INDEX(Func_Alloc,MATCH($E350,FA_Desc,0),MATCH(G$6,$G$6:$AV$6,0))*$F350</f>
        <v>2164874.1657726783</v>
      </c>
      <c r="H350" s="34">
        <f t="shared" si="179"/>
        <v>0</v>
      </c>
      <c r="I350" s="34">
        <f t="shared" si="179"/>
        <v>0</v>
      </c>
      <c r="J350" s="34">
        <f t="shared" si="179"/>
        <v>2573813.1831633979</v>
      </c>
      <c r="K350" s="34">
        <f t="shared" si="179"/>
        <v>0</v>
      </c>
      <c r="L350" s="34">
        <f t="shared" si="179"/>
        <v>0</v>
      </c>
      <c r="M350" s="34">
        <f t="shared" si="179"/>
        <v>0</v>
      </c>
      <c r="N350" s="34">
        <f t="shared" si="179"/>
        <v>0</v>
      </c>
      <c r="O350" s="34">
        <f t="shared" si="179"/>
        <v>0</v>
      </c>
      <c r="P350" s="34">
        <f t="shared" si="179"/>
        <v>0</v>
      </c>
      <c r="Q350" s="34">
        <f t="shared" si="179"/>
        <v>0</v>
      </c>
      <c r="R350" s="34">
        <f t="shared" si="179"/>
        <v>0</v>
      </c>
      <c r="S350" s="34">
        <f t="shared" si="179"/>
        <v>0</v>
      </c>
      <c r="T350" s="34">
        <f t="shared" si="179"/>
        <v>0</v>
      </c>
      <c r="U350" s="34">
        <f t="shared" si="179"/>
        <v>0</v>
      </c>
      <c r="V350" s="34">
        <f t="shared" si="179"/>
        <v>0</v>
      </c>
      <c r="W350" s="34">
        <f t="shared" ref="K350:AV351" si="180">INDEX(Func_Alloc,MATCH($E350,FA_Desc,0),MATCH(W$6,$G$6:$AV$6,0))*$F350</f>
        <v>0</v>
      </c>
      <c r="X350" s="34">
        <f t="shared" si="180"/>
        <v>0</v>
      </c>
      <c r="Y350" s="34">
        <f t="shared" si="180"/>
        <v>0</v>
      </c>
      <c r="Z350" s="34">
        <f t="shared" si="180"/>
        <v>0</v>
      </c>
      <c r="AA350" s="34">
        <f t="shared" si="180"/>
        <v>0</v>
      </c>
      <c r="AB350" s="34">
        <f t="shared" si="180"/>
        <v>0</v>
      </c>
      <c r="AC350" s="34">
        <f t="shared" si="180"/>
        <v>0</v>
      </c>
      <c r="AD350" s="34">
        <f t="shared" si="180"/>
        <v>0</v>
      </c>
      <c r="AE350" s="34">
        <f t="shared" si="180"/>
        <v>0</v>
      </c>
      <c r="AF350" s="34">
        <f t="shared" si="180"/>
        <v>0</v>
      </c>
      <c r="AG350" s="34">
        <f t="shared" si="180"/>
        <v>0</v>
      </c>
      <c r="AH350" s="34">
        <f t="shared" si="180"/>
        <v>0</v>
      </c>
      <c r="AI350" s="34">
        <f t="shared" si="180"/>
        <v>0</v>
      </c>
      <c r="AJ350" s="34">
        <f t="shared" si="180"/>
        <v>0</v>
      </c>
      <c r="AK350" s="34">
        <f t="shared" si="180"/>
        <v>0</v>
      </c>
      <c r="AL350" s="34">
        <f t="shared" si="180"/>
        <v>0</v>
      </c>
      <c r="AM350" s="34">
        <f t="shared" si="180"/>
        <v>0</v>
      </c>
      <c r="AN350" s="34">
        <f t="shared" si="180"/>
        <v>0</v>
      </c>
      <c r="AO350" s="34">
        <f t="shared" si="180"/>
        <v>0</v>
      </c>
      <c r="AP350" s="34">
        <f t="shared" si="180"/>
        <v>0</v>
      </c>
      <c r="AQ350" s="34">
        <f t="shared" si="180"/>
        <v>0</v>
      </c>
      <c r="AR350" s="34">
        <f t="shared" si="180"/>
        <v>0</v>
      </c>
      <c r="AS350" s="34">
        <f t="shared" si="180"/>
        <v>0</v>
      </c>
      <c r="AT350" s="34">
        <f t="shared" si="180"/>
        <v>0</v>
      </c>
      <c r="AU350" s="34">
        <f t="shared" si="180"/>
        <v>0</v>
      </c>
      <c r="AV350" s="34">
        <f t="shared" si="180"/>
        <v>0</v>
      </c>
      <c r="AX350" s="35" t="str">
        <f t="shared" si="177"/>
        <v>OK</v>
      </c>
      <c r="AY350" s="53">
        <v>408</v>
      </c>
      <c r="AZ350" s="36">
        <f t="shared" si="178"/>
        <v>4738687.3489360763</v>
      </c>
      <c r="BA350" s="7">
        <f>IF(AY350&lt;&gt;0,VLOOKUP(AY350,'2021 ROO Import'!$A$1:$D$966,4,FALSE),0)</f>
        <v>4738687.3489360763</v>
      </c>
    </row>
    <row r="351" spans="1:53" ht="9.75" customHeight="1" x14ac:dyDescent="0.15">
      <c r="A351" s="25">
        <f t="shared" si="171"/>
        <v>351</v>
      </c>
      <c r="B351" s="3" t="s">
        <v>420</v>
      </c>
      <c r="C351" s="3" t="s">
        <v>395</v>
      </c>
      <c r="E351" s="44" t="s">
        <v>636</v>
      </c>
      <c r="F351" s="3">
        <f>($AZ351)</f>
        <v>294343.55292001646</v>
      </c>
      <c r="G351" s="34">
        <f t="shared" si="179"/>
        <v>134471.15343479114</v>
      </c>
      <c r="H351" s="34">
        <f t="shared" si="179"/>
        <v>0</v>
      </c>
      <c r="I351" s="34">
        <f t="shared" si="179"/>
        <v>0</v>
      </c>
      <c r="J351" s="34">
        <f t="shared" si="179"/>
        <v>159872.39948522532</v>
      </c>
      <c r="K351" s="34">
        <f t="shared" si="180"/>
        <v>0</v>
      </c>
      <c r="L351" s="34">
        <f t="shared" si="180"/>
        <v>0</v>
      </c>
      <c r="M351" s="34">
        <f t="shared" si="180"/>
        <v>0</v>
      </c>
      <c r="N351" s="34">
        <f t="shared" si="180"/>
        <v>0</v>
      </c>
      <c r="O351" s="34">
        <f t="shared" si="180"/>
        <v>0</v>
      </c>
      <c r="P351" s="34">
        <f t="shared" si="180"/>
        <v>0</v>
      </c>
      <c r="Q351" s="34">
        <f t="shared" si="180"/>
        <v>0</v>
      </c>
      <c r="R351" s="34">
        <f t="shared" si="180"/>
        <v>0</v>
      </c>
      <c r="S351" s="34">
        <f t="shared" si="180"/>
        <v>0</v>
      </c>
      <c r="T351" s="34">
        <f t="shared" si="180"/>
        <v>0</v>
      </c>
      <c r="U351" s="34">
        <f t="shared" si="180"/>
        <v>0</v>
      </c>
      <c r="V351" s="34">
        <f t="shared" si="180"/>
        <v>0</v>
      </c>
      <c r="W351" s="34">
        <f t="shared" si="180"/>
        <v>0</v>
      </c>
      <c r="X351" s="34">
        <f t="shared" si="180"/>
        <v>0</v>
      </c>
      <c r="Y351" s="34">
        <f t="shared" si="180"/>
        <v>0</v>
      </c>
      <c r="Z351" s="34">
        <f t="shared" si="180"/>
        <v>0</v>
      </c>
      <c r="AA351" s="34">
        <f t="shared" si="180"/>
        <v>0</v>
      </c>
      <c r="AB351" s="34">
        <f t="shared" si="180"/>
        <v>0</v>
      </c>
      <c r="AC351" s="34">
        <f t="shared" si="180"/>
        <v>0</v>
      </c>
      <c r="AD351" s="34">
        <f t="shared" si="180"/>
        <v>0</v>
      </c>
      <c r="AE351" s="34">
        <f t="shared" si="180"/>
        <v>0</v>
      </c>
      <c r="AF351" s="34">
        <f t="shared" si="180"/>
        <v>0</v>
      </c>
      <c r="AG351" s="34">
        <f t="shared" si="180"/>
        <v>0</v>
      </c>
      <c r="AH351" s="34">
        <f t="shared" si="180"/>
        <v>0</v>
      </c>
      <c r="AI351" s="34">
        <f t="shared" si="180"/>
        <v>0</v>
      </c>
      <c r="AJ351" s="34">
        <f t="shared" si="180"/>
        <v>0</v>
      </c>
      <c r="AK351" s="34">
        <f t="shared" si="180"/>
        <v>0</v>
      </c>
      <c r="AL351" s="34">
        <f t="shared" si="180"/>
        <v>0</v>
      </c>
      <c r="AM351" s="34">
        <f t="shared" si="180"/>
        <v>0</v>
      </c>
      <c r="AN351" s="34">
        <f t="shared" si="180"/>
        <v>0</v>
      </c>
      <c r="AO351" s="34">
        <f t="shared" si="180"/>
        <v>0</v>
      </c>
      <c r="AP351" s="34">
        <f t="shared" si="180"/>
        <v>0</v>
      </c>
      <c r="AQ351" s="34">
        <f t="shared" si="180"/>
        <v>0</v>
      </c>
      <c r="AR351" s="34">
        <f t="shared" si="180"/>
        <v>0</v>
      </c>
      <c r="AS351" s="34">
        <f t="shared" si="180"/>
        <v>0</v>
      </c>
      <c r="AT351" s="34">
        <f t="shared" si="180"/>
        <v>0</v>
      </c>
      <c r="AU351" s="34">
        <f t="shared" si="180"/>
        <v>0</v>
      </c>
      <c r="AV351" s="34">
        <f t="shared" si="180"/>
        <v>0</v>
      </c>
      <c r="AX351" s="35" t="str">
        <f t="shared" si="177"/>
        <v>OK</v>
      </c>
      <c r="AY351" s="53">
        <v>409</v>
      </c>
      <c r="AZ351" s="36">
        <f t="shared" si="178"/>
        <v>294343.55292001646</v>
      </c>
      <c r="BA351" s="7">
        <f>IF(AY351&lt;&gt;0,VLOOKUP(AY351,'2021 ROO Import'!$A$1:$D$966,4,FALSE),0)</f>
        <v>294343.55292001646</v>
      </c>
    </row>
    <row r="352" spans="1:53" ht="9.75" customHeight="1" x14ac:dyDescent="0.15">
      <c r="A352" s="25">
        <f t="shared" si="171"/>
        <v>352</v>
      </c>
      <c r="B352" s="3" t="s">
        <v>46</v>
      </c>
      <c r="C352" s="3" t="s">
        <v>421</v>
      </c>
      <c r="F352" s="3">
        <f>SUM(F338:F341,F344,F350:F351,+F348)</f>
        <v>32920308.683392093</v>
      </c>
      <c r="AX352" s="35" t="str">
        <f t="shared" si="177"/>
        <v/>
      </c>
      <c r="AY352" s="53">
        <v>410</v>
      </c>
      <c r="AZ352" s="36">
        <f t="shared" si="178"/>
        <v>32920308.683392093</v>
      </c>
      <c r="BA352" s="7">
        <f>IF(AY352&lt;&gt;0,VLOOKUP(AY352,'2021 ROO Import'!$A$1:$D$966,4,FALSE),0)</f>
        <v>32920308.683392093</v>
      </c>
    </row>
    <row r="353" spans="1:53" ht="9.75" customHeight="1" x14ac:dyDescent="0.15">
      <c r="A353" s="25">
        <f t="shared" si="171"/>
        <v>353</v>
      </c>
      <c r="B353" s="8" t="str">
        <f>B302</f>
        <v>* * * TABLE 5 - OPERATION &amp; MAINTENANCE EXPENSES * * *</v>
      </c>
      <c r="AX353" s="35" t="str">
        <f t="shared" si="177"/>
        <v/>
      </c>
      <c r="AZ353" s="36">
        <f t="shared" si="178"/>
        <v>0</v>
      </c>
      <c r="BA353" s="7">
        <f>IF(AY353&lt;&gt;0,VLOOKUP(AY353,'2021 ROO Import'!$A$1:$D$966,4,FALSE),0)</f>
        <v>0</v>
      </c>
    </row>
    <row r="354" spans="1:53" ht="9.75" customHeight="1" x14ac:dyDescent="0.15">
      <c r="A354" s="25">
        <f t="shared" si="171"/>
        <v>354</v>
      </c>
      <c r="B354" s="3" t="s">
        <v>46</v>
      </c>
      <c r="C354" s="3" t="s">
        <v>46</v>
      </c>
      <c r="AX354" s="35" t="str">
        <f t="shared" si="177"/>
        <v/>
      </c>
      <c r="AZ354" s="36">
        <f t="shared" si="178"/>
        <v>0</v>
      </c>
      <c r="BA354" s="7">
        <f>IF(AY354&lt;&gt;0,VLOOKUP(AY354,'2021 ROO Import'!$A$1:$D$966,4,FALSE),0)</f>
        <v>0</v>
      </c>
    </row>
    <row r="355" spans="1:53" ht="9.75" customHeight="1" x14ac:dyDescent="0.15">
      <c r="A355" s="25">
        <f t="shared" si="171"/>
        <v>355</v>
      </c>
      <c r="B355" s="3" t="s">
        <v>397</v>
      </c>
      <c r="AX355" s="35" t="str">
        <f t="shared" si="177"/>
        <v/>
      </c>
      <c r="AZ355" s="36">
        <f t="shared" si="178"/>
        <v>0</v>
      </c>
      <c r="BA355" s="7">
        <f>IF(AY355&lt;&gt;0,VLOOKUP(AY355,'2021 ROO Import'!$A$1:$D$966,4,FALSE),0)</f>
        <v>0</v>
      </c>
    </row>
    <row r="356" spans="1:53" ht="9.75" customHeight="1" x14ac:dyDescent="0.15">
      <c r="A356" s="25">
        <f t="shared" si="171"/>
        <v>356</v>
      </c>
      <c r="B356" s="3" t="s">
        <v>422</v>
      </c>
      <c r="C356" s="3" t="s">
        <v>381</v>
      </c>
      <c r="E356" s="44" t="s">
        <v>1031</v>
      </c>
      <c r="F356" s="3">
        <f>($AZ356)</f>
        <v>129686.8507968894</v>
      </c>
      <c r="G356" s="34">
        <f t="shared" ref="G356:V356" si="181">INDEX(Func_Alloc,MATCH($E356,FA_Desc,0),MATCH(G$6,$G$6:$AV$6,0))*$F356</f>
        <v>59247.570531032528</v>
      </c>
      <c r="H356" s="34">
        <f t="shared" si="181"/>
        <v>0</v>
      </c>
      <c r="I356" s="34">
        <f t="shared" si="181"/>
        <v>0</v>
      </c>
      <c r="J356" s="34">
        <f t="shared" si="181"/>
        <v>70439.280265856869</v>
      </c>
      <c r="K356" s="34">
        <f t="shared" si="181"/>
        <v>0</v>
      </c>
      <c r="L356" s="34">
        <f t="shared" si="181"/>
        <v>0</v>
      </c>
      <c r="M356" s="34">
        <f t="shared" si="181"/>
        <v>0</v>
      </c>
      <c r="N356" s="34">
        <f t="shared" si="181"/>
        <v>0</v>
      </c>
      <c r="O356" s="34">
        <f t="shared" si="181"/>
        <v>0</v>
      </c>
      <c r="P356" s="34">
        <f t="shared" si="181"/>
        <v>0</v>
      </c>
      <c r="Q356" s="34">
        <f t="shared" si="181"/>
        <v>0</v>
      </c>
      <c r="R356" s="34">
        <f t="shared" si="181"/>
        <v>0</v>
      </c>
      <c r="S356" s="34">
        <f t="shared" si="181"/>
        <v>0</v>
      </c>
      <c r="T356" s="34">
        <f t="shared" si="181"/>
        <v>0</v>
      </c>
      <c r="U356" s="34">
        <f t="shared" si="181"/>
        <v>0</v>
      </c>
      <c r="V356" s="34">
        <f t="shared" si="181"/>
        <v>0</v>
      </c>
      <c r="W356" s="34">
        <f t="shared" ref="K356:AV358" si="182">INDEX(Func_Alloc,MATCH($E356,FA_Desc,0),MATCH(W$6,$G$6:$AV$6,0))*$F356</f>
        <v>0</v>
      </c>
      <c r="X356" s="34">
        <f t="shared" si="182"/>
        <v>0</v>
      </c>
      <c r="Y356" s="34">
        <f t="shared" si="182"/>
        <v>0</v>
      </c>
      <c r="Z356" s="34">
        <f t="shared" si="182"/>
        <v>0</v>
      </c>
      <c r="AA356" s="34">
        <f t="shared" si="182"/>
        <v>0</v>
      </c>
      <c r="AB356" s="34">
        <f t="shared" si="182"/>
        <v>0</v>
      </c>
      <c r="AC356" s="34">
        <f t="shared" si="182"/>
        <v>0</v>
      </c>
      <c r="AD356" s="34">
        <f t="shared" si="182"/>
        <v>0</v>
      </c>
      <c r="AE356" s="34">
        <f t="shared" si="182"/>
        <v>0</v>
      </c>
      <c r="AF356" s="34">
        <f t="shared" si="182"/>
        <v>0</v>
      </c>
      <c r="AG356" s="34">
        <f t="shared" si="182"/>
        <v>0</v>
      </c>
      <c r="AH356" s="34">
        <f t="shared" si="182"/>
        <v>0</v>
      </c>
      <c r="AI356" s="34">
        <f t="shared" si="182"/>
        <v>0</v>
      </c>
      <c r="AJ356" s="34">
        <f t="shared" si="182"/>
        <v>0</v>
      </c>
      <c r="AK356" s="34">
        <f t="shared" si="182"/>
        <v>0</v>
      </c>
      <c r="AL356" s="34">
        <f t="shared" si="182"/>
        <v>0</v>
      </c>
      <c r="AM356" s="34">
        <f t="shared" si="182"/>
        <v>0</v>
      </c>
      <c r="AN356" s="34">
        <f t="shared" si="182"/>
        <v>0</v>
      </c>
      <c r="AO356" s="34">
        <f t="shared" si="182"/>
        <v>0</v>
      </c>
      <c r="AP356" s="34">
        <f t="shared" si="182"/>
        <v>0</v>
      </c>
      <c r="AQ356" s="34">
        <f t="shared" si="182"/>
        <v>0</v>
      </c>
      <c r="AR356" s="34">
        <f t="shared" si="182"/>
        <v>0</v>
      </c>
      <c r="AS356" s="34">
        <f t="shared" si="182"/>
        <v>0</v>
      </c>
      <c r="AT356" s="34">
        <f t="shared" si="182"/>
        <v>0</v>
      </c>
      <c r="AU356" s="34">
        <f t="shared" si="182"/>
        <v>0</v>
      </c>
      <c r="AV356" s="34">
        <f t="shared" si="182"/>
        <v>0</v>
      </c>
      <c r="AX356" s="35" t="str">
        <f t="shared" si="177"/>
        <v>OK</v>
      </c>
      <c r="AY356" s="53">
        <v>413</v>
      </c>
      <c r="AZ356" s="36">
        <f t="shared" si="178"/>
        <v>129686.8507968894</v>
      </c>
      <c r="BA356" s="7">
        <f>IF(AY356&lt;&gt;0,VLOOKUP(AY356,'2021 ROO Import'!$A$1:$D$966,4,FALSE),0)</f>
        <v>129686.8507968894</v>
      </c>
    </row>
    <row r="357" spans="1:53" ht="9.75" customHeight="1" x14ac:dyDescent="0.15">
      <c r="A357" s="25">
        <f t="shared" si="171"/>
        <v>357</v>
      </c>
      <c r="B357" s="3" t="s">
        <v>423</v>
      </c>
      <c r="C357" s="3" t="s">
        <v>400</v>
      </c>
      <c r="E357" s="44" t="s">
        <v>636</v>
      </c>
      <c r="F357" s="3">
        <f>($AZ357)</f>
        <v>957812.35840498388</v>
      </c>
      <c r="G357" s="34">
        <f t="shared" ref="G357:J358" si="183">INDEX(Func_Alloc,MATCH($E357,FA_Desc,0),MATCH(G$6,$G$6:$AV$6,0))*$F357</f>
        <v>437577.5563319872</v>
      </c>
      <c r="H357" s="34">
        <f t="shared" si="183"/>
        <v>0</v>
      </c>
      <c r="I357" s="34">
        <f t="shared" si="183"/>
        <v>0</v>
      </c>
      <c r="J357" s="34">
        <f t="shared" si="183"/>
        <v>520234.80207299668</v>
      </c>
      <c r="K357" s="34">
        <f t="shared" si="182"/>
        <v>0</v>
      </c>
      <c r="L357" s="34">
        <f t="shared" si="182"/>
        <v>0</v>
      </c>
      <c r="M357" s="34">
        <f t="shared" si="182"/>
        <v>0</v>
      </c>
      <c r="N357" s="34">
        <f t="shared" si="182"/>
        <v>0</v>
      </c>
      <c r="O357" s="34">
        <f t="shared" si="182"/>
        <v>0</v>
      </c>
      <c r="P357" s="34">
        <f t="shared" si="182"/>
        <v>0</v>
      </c>
      <c r="Q357" s="34">
        <f t="shared" si="182"/>
        <v>0</v>
      </c>
      <c r="R357" s="34">
        <f t="shared" si="182"/>
        <v>0</v>
      </c>
      <c r="S357" s="34">
        <f t="shared" si="182"/>
        <v>0</v>
      </c>
      <c r="T357" s="34">
        <f t="shared" si="182"/>
        <v>0</v>
      </c>
      <c r="U357" s="34">
        <f t="shared" si="182"/>
        <v>0</v>
      </c>
      <c r="V357" s="34">
        <f t="shared" si="182"/>
        <v>0</v>
      </c>
      <c r="W357" s="34">
        <f t="shared" si="182"/>
        <v>0</v>
      </c>
      <c r="X357" s="34">
        <f t="shared" si="182"/>
        <v>0</v>
      </c>
      <c r="Y357" s="34">
        <f t="shared" si="182"/>
        <v>0</v>
      </c>
      <c r="Z357" s="34">
        <f t="shared" si="182"/>
        <v>0</v>
      </c>
      <c r="AA357" s="34">
        <f t="shared" si="182"/>
        <v>0</v>
      </c>
      <c r="AB357" s="34">
        <f t="shared" si="182"/>
        <v>0</v>
      </c>
      <c r="AC357" s="34">
        <f t="shared" si="182"/>
        <v>0</v>
      </c>
      <c r="AD357" s="34">
        <f t="shared" si="182"/>
        <v>0</v>
      </c>
      <c r="AE357" s="34">
        <f t="shared" si="182"/>
        <v>0</v>
      </c>
      <c r="AF357" s="34">
        <f t="shared" si="182"/>
        <v>0</v>
      </c>
      <c r="AG357" s="34">
        <f t="shared" si="182"/>
        <v>0</v>
      </c>
      <c r="AH357" s="34">
        <f t="shared" si="182"/>
        <v>0</v>
      </c>
      <c r="AI357" s="34">
        <f t="shared" si="182"/>
        <v>0</v>
      </c>
      <c r="AJ357" s="34">
        <f t="shared" si="182"/>
        <v>0</v>
      </c>
      <c r="AK357" s="34">
        <f t="shared" si="182"/>
        <v>0</v>
      </c>
      <c r="AL357" s="34">
        <f t="shared" si="182"/>
        <v>0</v>
      </c>
      <c r="AM357" s="34">
        <f t="shared" si="182"/>
        <v>0</v>
      </c>
      <c r="AN357" s="34">
        <f t="shared" si="182"/>
        <v>0</v>
      </c>
      <c r="AO357" s="34">
        <f t="shared" si="182"/>
        <v>0</v>
      </c>
      <c r="AP357" s="34">
        <f t="shared" si="182"/>
        <v>0</v>
      </c>
      <c r="AQ357" s="34">
        <f t="shared" si="182"/>
        <v>0</v>
      </c>
      <c r="AR357" s="34">
        <f t="shared" si="182"/>
        <v>0</v>
      </c>
      <c r="AS357" s="34">
        <f t="shared" si="182"/>
        <v>0</v>
      </c>
      <c r="AT357" s="34">
        <f t="shared" si="182"/>
        <v>0</v>
      </c>
      <c r="AU357" s="34">
        <f t="shared" si="182"/>
        <v>0</v>
      </c>
      <c r="AV357" s="34">
        <f t="shared" si="182"/>
        <v>0</v>
      </c>
      <c r="AX357" s="35" t="str">
        <f t="shared" si="177"/>
        <v>OK</v>
      </c>
      <c r="AY357" s="53">
        <v>414</v>
      </c>
      <c r="AZ357" s="36">
        <f t="shared" si="178"/>
        <v>957812.35840498388</v>
      </c>
      <c r="BA357" s="7">
        <f>IF(AY357&lt;&gt;0,VLOOKUP(AY357,'2021 ROO Import'!$A$1:$D$966,4,FALSE),0)</f>
        <v>957812.35840498388</v>
      </c>
    </row>
    <row r="358" spans="1:53" ht="9.75" customHeight="1" x14ac:dyDescent="0.15">
      <c r="A358" s="25">
        <f t="shared" si="171"/>
        <v>358</v>
      </c>
      <c r="B358" s="3" t="s">
        <v>424</v>
      </c>
      <c r="C358" s="3" t="s">
        <v>425</v>
      </c>
      <c r="E358" s="44" t="s">
        <v>636</v>
      </c>
      <c r="F358" s="3">
        <f>($AZ358)</f>
        <v>574588.8791012757</v>
      </c>
      <c r="G358" s="34">
        <f t="shared" si="183"/>
        <v>262501.51755336084</v>
      </c>
      <c r="H358" s="34">
        <f t="shared" si="183"/>
        <v>0</v>
      </c>
      <c r="I358" s="34">
        <f t="shared" si="183"/>
        <v>0</v>
      </c>
      <c r="J358" s="34">
        <f t="shared" si="183"/>
        <v>312087.36154791486</v>
      </c>
      <c r="K358" s="34">
        <f t="shared" si="182"/>
        <v>0</v>
      </c>
      <c r="L358" s="34">
        <f t="shared" si="182"/>
        <v>0</v>
      </c>
      <c r="M358" s="34">
        <f t="shared" si="182"/>
        <v>0</v>
      </c>
      <c r="N358" s="34">
        <f t="shared" si="182"/>
        <v>0</v>
      </c>
      <c r="O358" s="34">
        <f t="shared" si="182"/>
        <v>0</v>
      </c>
      <c r="P358" s="34">
        <f t="shared" si="182"/>
        <v>0</v>
      </c>
      <c r="Q358" s="34">
        <f t="shared" si="182"/>
        <v>0</v>
      </c>
      <c r="R358" s="34">
        <f t="shared" si="182"/>
        <v>0</v>
      </c>
      <c r="S358" s="34">
        <f t="shared" si="182"/>
        <v>0</v>
      </c>
      <c r="T358" s="34">
        <f t="shared" si="182"/>
        <v>0</v>
      </c>
      <c r="U358" s="34">
        <f t="shared" si="182"/>
        <v>0</v>
      </c>
      <c r="V358" s="34">
        <f t="shared" si="182"/>
        <v>0</v>
      </c>
      <c r="W358" s="34">
        <f t="shared" si="182"/>
        <v>0</v>
      </c>
      <c r="X358" s="34">
        <f t="shared" si="182"/>
        <v>0</v>
      </c>
      <c r="Y358" s="34">
        <f t="shared" si="182"/>
        <v>0</v>
      </c>
      <c r="Z358" s="34">
        <f t="shared" si="182"/>
        <v>0</v>
      </c>
      <c r="AA358" s="34">
        <f t="shared" si="182"/>
        <v>0</v>
      </c>
      <c r="AB358" s="34">
        <f t="shared" si="182"/>
        <v>0</v>
      </c>
      <c r="AC358" s="34">
        <f t="shared" si="182"/>
        <v>0</v>
      </c>
      <c r="AD358" s="34">
        <f t="shared" si="182"/>
        <v>0</v>
      </c>
      <c r="AE358" s="34">
        <f t="shared" si="182"/>
        <v>0</v>
      </c>
      <c r="AF358" s="34">
        <f t="shared" si="182"/>
        <v>0</v>
      </c>
      <c r="AG358" s="34">
        <f t="shared" si="182"/>
        <v>0</v>
      </c>
      <c r="AH358" s="34">
        <f t="shared" si="182"/>
        <v>0</v>
      </c>
      <c r="AI358" s="34">
        <f t="shared" si="182"/>
        <v>0</v>
      </c>
      <c r="AJ358" s="34">
        <f t="shared" si="182"/>
        <v>0</v>
      </c>
      <c r="AK358" s="34">
        <f t="shared" si="182"/>
        <v>0</v>
      </c>
      <c r="AL358" s="34">
        <f t="shared" si="182"/>
        <v>0</v>
      </c>
      <c r="AM358" s="34">
        <f t="shared" si="182"/>
        <v>0</v>
      </c>
      <c r="AN358" s="34">
        <f t="shared" si="182"/>
        <v>0</v>
      </c>
      <c r="AO358" s="34">
        <f t="shared" si="182"/>
        <v>0</v>
      </c>
      <c r="AP358" s="34">
        <f t="shared" si="182"/>
        <v>0</v>
      </c>
      <c r="AQ358" s="34">
        <f t="shared" si="182"/>
        <v>0</v>
      </c>
      <c r="AR358" s="34">
        <f t="shared" si="182"/>
        <v>0</v>
      </c>
      <c r="AS358" s="34">
        <f t="shared" si="182"/>
        <v>0</v>
      </c>
      <c r="AT358" s="34">
        <f t="shared" si="182"/>
        <v>0</v>
      </c>
      <c r="AU358" s="34">
        <f t="shared" si="182"/>
        <v>0</v>
      </c>
      <c r="AV358" s="34">
        <f t="shared" si="182"/>
        <v>0</v>
      </c>
      <c r="AX358" s="35" t="str">
        <f t="shared" si="177"/>
        <v>OK</v>
      </c>
      <c r="AY358" s="53">
        <v>415</v>
      </c>
      <c r="AZ358" s="36">
        <f t="shared" si="178"/>
        <v>574588.8791012757</v>
      </c>
      <c r="BA358" s="7">
        <f>IF(AY358&lt;&gt;0,VLOOKUP(AY358,'2021 ROO Import'!$A$1:$D$966,4,FALSE),0)</f>
        <v>574588.8791012757</v>
      </c>
    </row>
    <row r="359" spans="1:53" ht="9.75" customHeight="1" x14ac:dyDescent="0.15">
      <c r="A359" s="25">
        <f t="shared" si="171"/>
        <v>359</v>
      </c>
      <c r="B359" s="3" t="s">
        <v>426</v>
      </c>
      <c r="C359" s="3" t="s">
        <v>405</v>
      </c>
      <c r="AX359" s="35" t="str">
        <f t="shared" si="177"/>
        <v/>
      </c>
      <c r="AY359" s="53">
        <v>416</v>
      </c>
      <c r="AZ359" s="36">
        <f t="shared" si="178"/>
        <v>0</v>
      </c>
      <c r="BA359" s="7">
        <f>IF(AY359&lt;&gt;0,VLOOKUP(AY359,'2021 ROO Import'!$A$1:$D$966,4,FALSE),0)</f>
        <v>0</v>
      </c>
    </row>
    <row r="360" spans="1:53" ht="9.75" customHeight="1" x14ac:dyDescent="0.15">
      <c r="A360" s="25">
        <f t="shared" si="171"/>
        <v>360</v>
      </c>
      <c r="B360" s="3" t="s">
        <v>46</v>
      </c>
      <c r="C360" s="3" t="s">
        <v>386</v>
      </c>
      <c r="E360" s="44" t="s">
        <v>636</v>
      </c>
      <c r="F360" s="3">
        <f>($AZ360)</f>
        <v>1620504.7418402997</v>
      </c>
      <c r="G360" s="34">
        <f t="shared" ref="G360:V360" si="184">INDEX(Func_Alloc,MATCH($E360,FA_Desc,0),MATCH(G$6,$G$6:$AV$6,0))*$F360</f>
        <v>740329.25002107222</v>
      </c>
      <c r="H360" s="34">
        <f t="shared" si="184"/>
        <v>0</v>
      </c>
      <c r="I360" s="34">
        <f t="shared" si="184"/>
        <v>0</v>
      </c>
      <c r="J360" s="34">
        <f t="shared" si="184"/>
        <v>880175.49181922746</v>
      </c>
      <c r="K360" s="34">
        <f t="shared" si="184"/>
        <v>0</v>
      </c>
      <c r="L360" s="34">
        <f t="shared" si="184"/>
        <v>0</v>
      </c>
      <c r="M360" s="34">
        <f t="shared" si="184"/>
        <v>0</v>
      </c>
      <c r="N360" s="34">
        <f t="shared" si="184"/>
        <v>0</v>
      </c>
      <c r="O360" s="34">
        <f t="shared" si="184"/>
        <v>0</v>
      </c>
      <c r="P360" s="34">
        <f t="shared" si="184"/>
        <v>0</v>
      </c>
      <c r="Q360" s="34">
        <f t="shared" si="184"/>
        <v>0</v>
      </c>
      <c r="R360" s="34">
        <f t="shared" si="184"/>
        <v>0</v>
      </c>
      <c r="S360" s="34">
        <f t="shared" si="184"/>
        <v>0</v>
      </c>
      <c r="T360" s="34">
        <f t="shared" si="184"/>
        <v>0</v>
      </c>
      <c r="U360" s="34">
        <f t="shared" si="184"/>
        <v>0</v>
      </c>
      <c r="V360" s="34">
        <f t="shared" si="184"/>
        <v>0</v>
      </c>
      <c r="W360" s="34">
        <f t="shared" ref="K360:AV361" si="185">INDEX(Func_Alloc,MATCH($E360,FA_Desc,0),MATCH(W$6,$G$6:$AV$6,0))*$F360</f>
        <v>0</v>
      </c>
      <c r="X360" s="34">
        <f t="shared" si="185"/>
        <v>0</v>
      </c>
      <c r="Y360" s="34">
        <f t="shared" si="185"/>
        <v>0</v>
      </c>
      <c r="Z360" s="34">
        <f t="shared" si="185"/>
        <v>0</v>
      </c>
      <c r="AA360" s="34">
        <f t="shared" si="185"/>
        <v>0</v>
      </c>
      <c r="AB360" s="34">
        <f t="shared" si="185"/>
        <v>0</v>
      </c>
      <c r="AC360" s="34">
        <f t="shared" si="185"/>
        <v>0</v>
      </c>
      <c r="AD360" s="34">
        <f t="shared" si="185"/>
        <v>0</v>
      </c>
      <c r="AE360" s="34">
        <f t="shared" si="185"/>
        <v>0</v>
      </c>
      <c r="AF360" s="34">
        <f t="shared" si="185"/>
        <v>0</v>
      </c>
      <c r="AG360" s="34">
        <f t="shared" si="185"/>
        <v>0</v>
      </c>
      <c r="AH360" s="34">
        <f t="shared" si="185"/>
        <v>0</v>
      </c>
      <c r="AI360" s="34">
        <f t="shared" si="185"/>
        <v>0</v>
      </c>
      <c r="AJ360" s="34">
        <f t="shared" si="185"/>
        <v>0</v>
      </c>
      <c r="AK360" s="34">
        <f t="shared" si="185"/>
        <v>0</v>
      </c>
      <c r="AL360" s="34">
        <f t="shared" si="185"/>
        <v>0</v>
      </c>
      <c r="AM360" s="34">
        <f t="shared" si="185"/>
        <v>0</v>
      </c>
      <c r="AN360" s="34">
        <f t="shared" si="185"/>
        <v>0</v>
      </c>
      <c r="AO360" s="34">
        <f t="shared" si="185"/>
        <v>0</v>
      </c>
      <c r="AP360" s="34">
        <f t="shared" si="185"/>
        <v>0</v>
      </c>
      <c r="AQ360" s="34">
        <f t="shared" si="185"/>
        <v>0</v>
      </c>
      <c r="AR360" s="34">
        <f t="shared" si="185"/>
        <v>0</v>
      </c>
      <c r="AS360" s="34">
        <f t="shared" si="185"/>
        <v>0</v>
      </c>
      <c r="AT360" s="34">
        <f t="shared" si="185"/>
        <v>0</v>
      </c>
      <c r="AU360" s="34">
        <f t="shared" si="185"/>
        <v>0</v>
      </c>
      <c r="AV360" s="34">
        <f t="shared" si="185"/>
        <v>0</v>
      </c>
      <c r="AX360" s="35" t="str">
        <f t="shared" si="177"/>
        <v>OK</v>
      </c>
      <c r="AY360" s="53">
        <v>417</v>
      </c>
      <c r="AZ360" s="36">
        <f t="shared" si="178"/>
        <v>1620504.7418402997</v>
      </c>
      <c r="BA360" s="7">
        <f>IF(AY360&lt;&gt;0,VLOOKUP(AY360,'2021 ROO Import'!$A$1:$D$966,4,FALSE),0)</f>
        <v>1620504.7418402997</v>
      </c>
    </row>
    <row r="361" spans="1:53" ht="9.75" customHeight="1" x14ac:dyDescent="0.15">
      <c r="A361" s="25">
        <f t="shared" si="171"/>
        <v>361</v>
      </c>
      <c r="B361" s="3" t="s">
        <v>46</v>
      </c>
      <c r="C361" s="3" t="s">
        <v>387</v>
      </c>
      <c r="E361" s="44" t="s">
        <v>623</v>
      </c>
      <c r="F361" s="3">
        <f>($AZ361)</f>
        <v>914784.36669372511</v>
      </c>
      <c r="G361" s="34">
        <f>INDEX(Func_Alloc,MATCH($E361,FA_Desc,0),MATCH(G$6,$G$6:$AV$6,0))*$F361</f>
        <v>0</v>
      </c>
      <c r="H361" s="34">
        <f>INDEX(Func_Alloc,MATCH($E361,FA_Desc,0),MATCH(H$6,$G$6:$AV$6,0))*$F361</f>
        <v>0</v>
      </c>
      <c r="I361" s="34">
        <f>INDEX(Func_Alloc,MATCH($E361,FA_Desc,0),MATCH(I$6,$G$6:$AV$6,0))*$F361</f>
        <v>0</v>
      </c>
      <c r="J361" s="34">
        <f>INDEX(Func_Alloc,MATCH($E361,FA_Desc,0),MATCH(J$6,$G$6:$AV$6,0))*$F361</f>
        <v>914784.36669372511</v>
      </c>
      <c r="K361" s="34">
        <f t="shared" si="185"/>
        <v>0</v>
      </c>
      <c r="L361" s="34">
        <f t="shared" si="185"/>
        <v>0</v>
      </c>
      <c r="M361" s="34">
        <f t="shared" si="185"/>
        <v>0</v>
      </c>
      <c r="N361" s="34">
        <f t="shared" si="185"/>
        <v>0</v>
      </c>
      <c r="O361" s="34">
        <f t="shared" si="185"/>
        <v>0</v>
      </c>
      <c r="P361" s="34">
        <f t="shared" si="185"/>
        <v>0</v>
      </c>
      <c r="Q361" s="34">
        <f t="shared" si="185"/>
        <v>0</v>
      </c>
      <c r="R361" s="34">
        <f t="shared" si="185"/>
        <v>0</v>
      </c>
      <c r="S361" s="34">
        <f t="shared" si="185"/>
        <v>0</v>
      </c>
      <c r="T361" s="34">
        <f t="shared" si="185"/>
        <v>0</v>
      </c>
      <c r="U361" s="34">
        <f t="shared" si="185"/>
        <v>0</v>
      </c>
      <c r="V361" s="34">
        <f t="shared" si="185"/>
        <v>0</v>
      </c>
      <c r="W361" s="34">
        <f t="shared" si="185"/>
        <v>0</v>
      </c>
      <c r="X361" s="34">
        <f t="shared" si="185"/>
        <v>0</v>
      </c>
      <c r="Y361" s="34">
        <f t="shared" si="185"/>
        <v>0</v>
      </c>
      <c r="Z361" s="34">
        <f t="shared" si="185"/>
        <v>0</v>
      </c>
      <c r="AA361" s="34">
        <f t="shared" si="185"/>
        <v>0</v>
      </c>
      <c r="AB361" s="34">
        <f t="shared" si="185"/>
        <v>0</v>
      </c>
      <c r="AC361" s="34">
        <f t="shared" si="185"/>
        <v>0</v>
      </c>
      <c r="AD361" s="34">
        <f t="shared" si="185"/>
        <v>0</v>
      </c>
      <c r="AE361" s="34">
        <f t="shared" si="185"/>
        <v>0</v>
      </c>
      <c r="AF361" s="34">
        <f t="shared" si="185"/>
        <v>0</v>
      </c>
      <c r="AG361" s="34">
        <f t="shared" si="185"/>
        <v>0</v>
      </c>
      <c r="AH361" s="34">
        <f t="shared" si="185"/>
        <v>0</v>
      </c>
      <c r="AI361" s="34">
        <f t="shared" si="185"/>
        <v>0</v>
      </c>
      <c r="AJ361" s="34">
        <f t="shared" si="185"/>
        <v>0</v>
      </c>
      <c r="AK361" s="34">
        <f t="shared" si="185"/>
        <v>0</v>
      </c>
      <c r="AL361" s="34">
        <f t="shared" si="185"/>
        <v>0</v>
      </c>
      <c r="AM361" s="34">
        <f t="shared" si="185"/>
        <v>0</v>
      </c>
      <c r="AN361" s="34">
        <f t="shared" si="185"/>
        <v>0</v>
      </c>
      <c r="AO361" s="34">
        <f t="shared" si="185"/>
        <v>0</v>
      </c>
      <c r="AP361" s="34">
        <f t="shared" si="185"/>
        <v>0</v>
      </c>
      <c r="AQ361" s="34">
        <f t="shared" si="185"/>
        <v>0</v>
      </c>
      <c r="AR361" s="34">
        <f t="shared" si="185"/>
        <v>0</v>
      </c>
      <c r="AS361" s="34">
        <f t="shared" si="185"/>
        <v>0</v>
      </c>
      <c r="AT361" s="34">
        <f t="shared" si="185"/>
        <v>0</v>
      </c>
      <c r="AU361" s="34">
        <f t="shared" si="185"/>
        <v>0</v>
      </c>
      <c r="AV361" s="34">
        <f t="shared" si="185"/>
        <v>0</v>
      </c>
      <c r="AX361" s="35" t="str">
        <f t="shared" si="177"/>
        <v>OK</v>
      </c>
      <c r="AY361" s="53">
        <v>418</v>
      </c>
      <c r="AZ361" s="36">
        <f t="shared" si="178"/>
        <v>914784.36669372511</v>
      </c>
      <c r="BA361" s="7">
        <f>IF(AY361&lt;&gt;0,VLOOKUP(AY361,'2021 ROO Import'!$A$1:$D$966,4,FALSE),0)</f>
        <v>914784.36669372511</v>
      </c>
    </row>
    <row r="362" spans="1:53" ht="9.75" customHeight="1" x14ac:dyDescent="0.15">
      <c r="A362" s="25">
        <f t="shared" si="171"/>
        <v>362</v>
      </c>
      <c r="B362" s="3" t="s">
        <v>46</v>
      </c>
      <c r="C362" s="3" t="s">
        <v>427</v>
      </c>
      <c r="F362" s="3">
        <f>SUM(F360:F361)</f>
        <v>2535289.108534025</v>
      </c>
      <c r="AX362" s="35" t="str">
        <f t="shared" si="177"/>
        <v/>
      </c>
      <c r="AY362" s="53">
        <v>419</v>
      </c>
      <c r="AZ362" s="36">
        <f t="shared" si="178"/>
        <v>2535289.108534025</v>
      </c>
      <c r="BA362" s="7">
        <f>IF(AY362&lt;&gt;0,VLOOKUP(AY362,'2021 ROO Import'!$A$1:$D$966,4,FALSE),0)</f>
        <v>2535289.108534025</v>
      </c>
    </row>
    <row r="363" spans="1:53" ht="9.75" customHeight="1" x14ac:dyDescent="0.15">
      <c r="A363" s="25">
        <f t="shared" si="171"/>
        <v>363</v>
      </c>
      <c r="B363" s="3" t="s">
        <v>46</v>
      </c>
      <c r="C363" s="3" t="s">
        <v>46</v>
      </c>
      <c r="AX363" s="35" t="str">
        <f t="shared" si="177"/>
        <v/>
      </c>
      <c r="AZ363" s="36">
        <f t="shared" si="178"/>
        <v>0</v>
      </c>
      <c r="BA363" s="7">
        <f>IF(AY363&lt;&gt;0,VLOOKUP(AY363,'2021 ROO Import'!$A$1:$D$966,4,FALSE),0)</f>
        <v>0</v>
      </c>
    </row>
    <row r="364" spans="1:53" ht="9.75" customHeight="1" x14ac:dyDescent="0.15">
      <c r="A364" s="25">
        <f t="shared" si="171"/>
        <v>364</v>
      </c>
      <c r="B364" s="3" t="s">
        <v>428</v>
      </c>
      <c r="C364" s="3" t="s">
        <v>429</v>
      </c>
      <c r="E364" s="44" t="s">
        <v>636</v>
      </c>
      <c r="F364" s="3">
        <f>($AZ364)</f>
        <v>2956485.9102211613</v>
      </c>
      <c r="G364" s="34">
        <f t="shared" ref="G364:AV364" si="186">INDEX(Func_Alloc,MATCH($E364,FA_Desc,0),MATCH(G$6,$G$6:$AV$6,0))*$F364</f>
        <v>1350673.6142754233</v>
      </c>
      <c r="H364" s="34">
        <f t="shared" si="186"/>
        <v>0</v>
      </c>
      <c r="I364" s="34">
        <f t="shared" si="186"/>
        <v>0</v>
      </c>
      <c r="J364" s="34">
        <f t="shared" si="186"/>
        <v>1605812.295945738</v>
      </c>
      <c r="K364" s="34">
        <f t="shared" si="186"/>
        <v>0</v>
      </c>
      <c r="L364" s="34">
        <f t="shared" si="186"/>
        <v>0</v>
      </c>
      <c r="M364" s="34">
        <f t="shared" si="186"/>
        <v>0</v>
      </c>
      <c r="N364" s="34">
        <f t="shared" si="186"/>
        <v>0</v>
      </c>
      <c r="O364" s="34">
        <f t="shared" si="186"/>
        <v>0</v>
      </c>
      <c r="P364" s="34">
        <f t="shared" si="186"/>
        <v>0</v>
      </c>
      <c r="Q364" s="34">
        <f t="shared" si="186"/>
        <v>0</v>
      </c>
      <c r="R364" s="34">
        <f t="shared" si="186"/>
        <v>0</v>
      </c>
      <c r="S364" s="34">
        <f t="shared" si="186"/>
        <v>0</v>
      </c>
      <c r="T364" s="34">
        <f t="shared" si="186"/>
        <v>0</v>
      </c>
      <c r="U364" s="34">
        <f t="shared" si="186"/>
        <v>0</v>
      </c>
      <c r="V364" s="34">
        <f t="shared" si="186"/>
        <v>0</v>
      </c>
      <c r="W364" s="34">
        <f t="shared" si="186"/>
        <v>0</v>
      </c>
      <c r="X364" s="34">
        <f t="shared" si="186"/>
        <v>0</v>
      </c>
      <c r="Y364" s="34">
        <f t="shared" si="186"/>
        <v>0</v>
      </c>
      <c r="Z364" s="34">
        <f t="shared" si="186"/>
        <v>0</v>
      </c>
      <c r="AA364" s="34">
        <f t="shared" si="186"/>
        <v>0</v>
      </c>
      <c r="AB364" s="34">
        <f t="shared" si="186"/>
        <v>0</v>
      </c>
      <c r="AC364" s="34">
        <f t="shared" si="186"/>
        <v>0</v>
      </c>
      <c r="AD364" s="34">
        <f t="shared" si="186"/>
        <v>0</v>
      </c>
      <c r="AE364" s="34">
        <f t="shared" si="186"/>
        <v>0</v>
      </c>
      <c r="AF364" s="34">
        <f t="shared" si="186"/>
        <v>0</v>
      </c>
      <c r="AG364" s="34">
        <f t="shared" si="186"/>
        <v>0</v>
      </c>
      <c r="AH364" s="34">
        <f t="shared" si="186"/>
        <v>0</v>
      </c>
      <c r="AI364" s="34">
        <f t="shared" si="186"/>
        <v>0</v>
      </c>
      <c r="AJ364" s="34">
        <f t="shared" si="186"/>
        <v>0</v>
      </c>
      <c r="AK364" s="34">
        <f t="shared" si="186"/>
        <v>0</v>
      </c>
      <c r="AL364" s="34">
        <f t="shared" si="186"/>
        <v>0</v>
      </c>
      <c r="AM364" s="34">
        <f t="shared" si="186"/>
        <v>0</v>
      </c>
      <c r="AN364" s="34">
        <f t="shared" si="186"/>
        <v>0</v>
      </c>
      <c r="AO364" s="34">
        <f t="shared" si="186"/>
        <v>0</v>
      </c>
      <c r="AP364" s="34">
        <f t="shared" si="186"/>
        <v>0</v>
      </c>
      <c r="AQ364" s="34">
        <f t="shared" si="186"/>
        <v>0</v>
      </c>
      <c r="AR364" s="34">
        <f t="shared" si="186"/>
        <v>0</v>
      </c>
      <c r="AS364" s="34">
        <f t="shared" si="186"/>
        <v>0</v>
      </c>
      <c r="AT364" s="34">
        <f t="shared" si="186"/>
        <v>0</v>
      </c>
      <c r="AU364" s="34">
        <f t="shared" si="186"/>
        <v>0</v>
      </c>
      <c r="AV364" s="34">
        <f t="shared" si="186"/>
        <v>0</v>
      </c>
      <c r="AX364" s="35" t="str">
        <f t="shared" si="177"/>
        <v>OK</v>
      </c>
      <c r="AY364" s="53">
        <v>420</v>
      </c>
      <c r="AZ364" s="36">
        <f t="shared" si="178"/>
        <v>2956485.9102211613</v>
      </c>
      <c r="BA364" s="7">
        <f>IF(AY364&lt;&gt;0,VLOOKUP(AY364,'2021 ROO Import'!$A$1:$D$966,4,FALSE),0)</f>
        <v>2956485.9102211613</v>
      </c>
    </row>
    <row r="365" spans="1:53" ht="9.75" customHeight="1" x14ac:dyDescent="0.15">
      <c r="A365" s="25">
        <f t="shared" si="171"/>
        <v>365</v>
      </c>
      <c r="B365" s="3" t="s">
        <v>46</v>
      </c>
      <c r="C365" s="3" t="s">
        <v>46</v>
      </c>
      <c r="AX365" s="35" t="str">
        <f t="shared" si="177"/>
        <v/>
      </c>
      <c r="AZ365" s="36">
        <f t="shared" si="178"/>
        <v>0</v>
      </c>
      <c r="BA365" s="7">
        <f>IF(AY365&lt;&gt;0,VLOOKUP(AY365,'2021 ROO Import'!$A$1:$D$966,4,FALSE),0)</f>
        <v>0</v>
      </c>
    </row>
    <row r="366" spans="1:53" ht="9.75" customHeight="1" x14ac:dyDescent="0.15">
      <c r="A366" s="25">
        <f t="shared" si="171"/>
        <v>366</v>
      </c>
      <c r="B366" s="3" t="s">
        <v>46</v>
      </c>
      <c r="C366" s="3" t="s">
        <v>430</v>
      </c>
      <c r="F366" s="3">
        <f>SUM(F356+F357+F358+F362+F364)</f>
        <v>7153863.1070583351</v>
      </c>
      <c r="AX366" s="35" t="str">
        <f t="shared" si="177"/>
        <v/>
      </c>
      <c r="AZ366" s="36">
        <f t="shared" si="178"/>
        <v>0</v>
      </c>
      <c r="BA366" s="7">
        <f>IF(AY366&lt;&gt;0,VLOOKUP(AY366,'2021 ROO Import'!$A$1:$D$966,4,FALSE),0)</f>
        <v>0</v>
      </c>
    </row>
    <row r="367" spans="1:53" ht="9.75" customHeight="1" x14ac:dyDescent="0.15">
      <c r="A367" s="25">
        <f t="shared" si="171"/>
        <v>367</v>
      </c>
      <c r="B367" s="3" t="s">
        <v>46</v>
      </c>
      <c r="C367" s="3" t="s">
        <v>46</v>
      </c>
      <c r="AX367" s="35" t="str">
        <f t="shared" si="177"/>
        <v/>
      </c>
      <c r="AZ367" s="36">
        <f t="shared" si="178"/>
        <v>0</v>
      </c>
      <c r="BA367" s="7">
        <f>IF(AY367&lt;&gt;0,VLOOKUP(AY367,'2021 ROO Import'!$A$1:$D$966,4,FALSE),0)</f>
        <v>0</v>
      </c>
    </row>
    <row r="368" spans="1:53" ht="9.75" customHeight="1" x14ac:dyDescent="0.15">
      <c r="A368" s="25">
        <f t="shared" si="171"/>
        <v>368</v>
      </c>
      <c r="B368" s="3" t="s">
        <v>46</v>
      </c>
      <c r="C368" s="3" t="s">
        <v>431</v>
      </c>
      <c r="F368" s="3">
        <f>SUM(F352+F366)</f>
        <v>40074171.790450424</v>
      </c>
      <c r="AX368" s="35" t="str">
        <f t="shared" si="177"/>
        <v/>
      </c>
      <c r="AZ368" s="36">
        <f t="shared" si="178"/>
        <v>0</v>
      </c>
      <c r="BA368" s="7">
        <f>IF(AY368&lt;&gt;0,VLOOKUP(AY368,'2021 ROO Import'!$A$1:$D$966,4,FALSE),0)</f>
        <v>0</v>
      </c>
    </row>
    <row r="369" spans="1:53" ht="9.75" customHeight="1" x14ac:dyDescent="0.15">
      <c r="A369" s="25">
        <f t="shared" si="171"/>
        <v>369</v>
      </c>
      <c r="B369" s="6"/>
      <c r="C369" s="6"/>
      <c r="AX369" s="35" t="str">
        <f t="shared" si="177"/>
        <v/>
      </c>
      <c r="AZ369" s="36">
        <f t="shared" si="178"/>
        <v>0</v>
      </c>
      <c r="BA369" s="7">
        <f>IF(AY369&lt;&gt;0,VLOOKUP(AY369,'2021 ROO Import'!$A$1:$D$966,4,FALSE),0)</f>
        <v>0</v>
      </c>
    </row>
    <row r="370" spans="1:53" ht="9.75" customHeight="1" x14ac:dyDescent="0.15">
      <c r="A370" s="25">
        <f t="shared" si="171"/>
        <v>370</v>
      </c>
      <c r="B370" s="3" t="s">
        <v>432</v>
      </c>
      <c r="AX370" s="35" t="str">
        <f t="shared" si="177"/>
        <v/>
      </c>
      <c r="AZ370" s="36">
        <f t="shared" si="178"/>
        <v>0</v>
      </c>
      <c r="BA370" s="7">
        <f>IF(AY370&lt;&gt;0,VLOOKUP(AY370,'2021 ROO Import'!$A$1:$D$966,4,FALSE),0)</f>
        <v>0</v>
      </c>
    </row>
    <row r="371" spans="1:53" ht="9.75" customHeight="1" x14ac:dyDescent="0.15">
      <c r="A371" s="25">
        <f t="shared" si="171"/>
        <v>371</v>
      </c>
      <c r="B371" s="3" t="s">
        <v>379</v>
      </c>
      <c r="AX371" s="35" t="str">
        <f t="shared" si="177"/>
        <v/>
      </c>
      <c r="AZ371" s="36">
        <f t="shared" si="178"/>
        <v>0</v>
      </c>
      <c r="BA371" s="7">
        <f>IF(AY371&lt;&gt;0,VLOOKUP(AY371,'2021 ROO Import'!$A$1:$D$966,4,FALSE),0)</f>
        <v>0</v>
      </c>
    </row>
    <row r="372" spans="1:53" ht="9.75" customHeight="1" x14ac:dyDescent="0.15">
      <c r="A372" s="25">
        <f t="shared" si="171"/>
        <v>372</v>
      </c>
      <c r="B372" s="3" t="s">
        <v>433</v>
      </c>
      <c r="C372" s="3" t="s">
        <v>381</v>
      </c>
      <c r="E372" s="44" t="s">
        <v>1032</v>
      </c>
      <c r="F372" s="3">
        <f>($AZ372)</f>
        <v>570421.76872070041</v>
      </c>
      <c r="G372" s="34">
        <f t="shared" ref="G372:V372" si="187">INDEX(Func_Alloc,MATCH($E372,FA_Desc,0),MATCH(G$6,$G$6:$AV$6,0))*$F372</f>
        <v>260597.76891063683</v>
      </c>
      <c r="H372" s="34">
        <f t="shared" si="187"/>
        <v>0</v>
      </c>
      <c r="I372" s="34">
        <f t="shared" si="187"/>
        <v>0</v>
      </c>
      <c r="J372" s="34">
        <f t="shared" si="187"/>
        <v>309823.99981006357</v>
      </c>
      <c r="K372" s="34">
        <f t="shared" si="187"/>
        <v>0</v>
      </c>
      <c r="L372" s="34">
        <f t="shared" si="187"/>
        <v>0</v>
      </c>
      <c r="M372" s="34">
        <f t="shared" si="187"/>
        <v>0</v>
      </c>
      <c r="N372" s="34">
        <f t="shared" si="187"/>
        <v>0</v>
      </c>
      <c r="O372" s="34">
        <f t="shared" si="187"/>
        <v>0</v>
      </c>
      <c r="P372" s="34">
        <f t="shared" si="187"/>
        <v>0</v>
      </c>
      <c r="Q372" s="34">
        <f t="shared" si="187"/>
        <v>0</v>
      </c>
      <c r="R372" s="34">
        <f t="shared" si="187"/>
        <v>0</v>
      </c>
      <c r="S372" s="34">
        <f t="shared" si="187"/>
        <v>0</v>
      </c>
      <c r="T372" s="34">
        <f t="shared" si="187"/>
        <v>0</v>
      </c>
      <c r="U372" s="34">
        <f t="shared" si="187"/>
        <v>0</v>
      </c>
      <c r="V372" s="34">
        <f t="shared" si="187"/>
        <v>0</v>
      </c>
      <c r="W372" s="34">
        <f t="shared" ref="K372:AV375" si="188">INDEX(Func_Alloc,MATCH($E372,FA_Desc,0),MATCH(W$6,$G$6:$AV$6,0))*$F372</f>
        <v>0</v>
      </c>
      <c r="X372" s="34">
        <f t="shared" si="188"/>
        <v>0</v>
      </c>
      <c r="Y372" s="34">
        <f t="shared" si="188"/>
        <v>0</v>
      </c>
      <c r="Z372" s="34">
        <f t="shared" si="188"/>
        <v>0</v>
      </c>
      <c r="AA372" s="34">
        <f t="shared" si="188"/>
        <v>0</v>
      </c>
      <c r="AB372" s="34">
        <f t="shared" si="188"/>
        <v>0</v>
      </c>
      <c r="AC372" s="34">
        <f t="shared" si="188"/>
        <v>0</v>
      </c>
      <c r="AD372" s="34">
        <f t="shared" si="188"/>
        <v>0</v>
      </c>
      <c r="AE372" s="34">
        <f t="shared" si="188"/>
        <v>0</v>
      </c>
      <c r="AF372" s="34">
        <f t="shared" si="188"/>
        <v>0</v>
      </c>
      <c r="AG372" s="34">
        <f t="shared" si="188"/>
        <v>0</v>
      </c>
      <c r="AH372" s="34">
        <f t="shared" si="188"/>
        <v>0</v>
      </c>
      <c r="AI372" s="34">
        <f t="shared" si="188"/>
        <v>0</v>
      </c>
      <c r="AJ372" s="34">
        <f t="shared" si="188"/>
        <v>0</v>
      </c>
      <c r="AK372" s="34">
        <f t="shared" si="188"/>
        <v>0</v>
      </c>
      <c r="AL372" s="34">
        <f t="shared" si="188"/>
        <v>0</v>
      </c>
      <c r="AM372" s="34">
        <f t="shared" si="188"/>
        <v>0</v>
      </c>
      <c r="AN372" s="34">
        <f t="shared" si="188"/>
        <v>0</v>
      </c>
      <c r="AO372" s="34">
        <f t="shared" si="188"/>
        <v>0</v>
      </c>
      <c r="AP372" s="34">
        <f t="shared" si="188"/>
        <v>0</v>
      </c>
      <c r="AQ372" s="34">
        <f t="shared" si="188"/>
        <v>0</v>
      </c>
      <c r="AR372" s="34">
        <f t="shared" si="188"/>
        <v>0</v>
      </c>
      <c r="AS372" s="34">
        <f t="shared" si="188"/>
        <v>0</v>
      </c>
      <c r="AT372" s="34">
        <f t="shared" si="188"/>
        <v>0</v>
      </c>
      <c r="AU372" s="34">
        <f t="shared" si="188"/>
        <v>0</v>
      </c>
      <c r="AV372" s="34">
        <f t="shared" si="188"/>
        <v>0</v>
      </c>
      <c r="AX372" s="35" t="str">
        <f t="shared" si="177"/>
        <v>OK</v>
      </c>
      <c r="AY372" s="53">
        <v>426</v>
      </c>
      <c r="AZ372" s="36">
        <f t="shared" si="178"/>
        <v>570421.76872070041</v>
      </c>
      <c r="BA372" s="7">
        <f>IF(AY372&lt;&gt;0,VLOOKUP(AY372,'2021 ROO Import'!$A$1:$D$966,4,FALSE),0)</f>
        <v>570421.76872070041</v>
      </c>
    </row>
    <row r="373" spans="1:53" ht="9.75" customHeight="1" x14ac:dyDescent="0.15">
      <c r="A373" s="25">
        <f t="shared" si="171"/>
        <v>373</v>
      </c>
      <c r="B373" s="3" t="s">
        <v>434</v>
      </c>
      <c r="C373" s="3" t="s">
        <v>383</v>
      </c>
      <c r="E373" s="72"/>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Z373" s="36">
        <f t="shared" si="178"/>
        <v>0</v>
      </c>
      <c r="BA373" s="7">
        <f>IF(AY373&lt;&gt;0,VLOOKUP(AY373,'2021 ROO Import'!$A$1:$D$966,4,FALSE),0)</f>
        <v>0</v>
      </c>
    </row>
    <row r="374" spans="1:53" ht="9.75" customHeight="1" x14ac:dyDescent="0.15">
      <c r="A374" s="25">
        <f t="shared" si="171"/>
        <v>374</v>
      </c>
      <c r="C374" s="3" t="s">
        <v>1126</v>
      </c>
      <c r="E374" s="44" t="s">
        <v>625</v>
      </c>
      <c r="F374" s="3">
        <f>($AZ374)</f>
        <v>5303.5150239577861</v>
      </c>
      <c r="G374" s="34">
        <f t="shared" ref="G374:J375" si="189">INDEX(Func_Alloc,MATCH($E374,FA_Desc,0),MATCH(G$6,$G$6:$AV$6,0))*$F374</f>
        <v>0</v>
      </c>
      <c r="H374" s="34">
        <f t="shared" si="189"/>
        <v>0</v>
      </c>
      <c r="I374" s="34">
        <f t="shared" si="189"/>
        <v>0</v>
      </c>
      <c r="J374" s="34">
        <f t="shared" si="189"/>
        <v>5303.5150239577861</v>
      </c>
      <c r="K374" s="34">
        <f t="shared" si="188"/>
        <v>0</v>
      </c>
      <c r="L374" s="34">
        <f t="shared" si="188"/>
        <v>0</v>
      </c>
      <c r="M374" s="34">
        <f t="shared" si="188"/>
        <v>0</v>
      </c>
      <c r="N374" s="34">
        <f t="shared" si="188"/>
        <v>0</v>
      </c>
      <c r="O374" s="34">
        <f t="shared" si="188"/>
        <v>0</v>
      </c>
      <c r="P374" s="34">
        <f t="shared" si="188"/>
        <v>0</v>
      </c>
      <c r="Q374" s="34">
        <f t="shared" si="188"/>
        <v>0</v>
      </c>
      <c r="R374" s="34">
        <f t="shared" si="188"/>
        <v>0</v>
      </c>
      <c r="S374" s="34">
        <f t="shared" si="188"/>
        <v>0</v>
      </c>
      <c r="T374" s="34">
        <f t="shared" si="188"/>
        <v>0</v>
      </c>
      <c r="U374" s="34">
        <f t="shared" si="188"/>
        <v>0</v>
      </c>
      <c r="V374" s="34">
        <f t="shared" si="188"/>
        <v>0</v>
      </c>
      <c r="W374" s="34">
        <f t="shared" si="188"/>
        <v>0</v>
      </c>
      <c r="X374" s="34">
        <f t="shared" si="188"/>
        <v>0</v>
      </c>
      <c r="Y374" s="34">
        <f t="shared" si="188"/>
        <v>0</v>
      </c>
      <c r="Z374" s="34">
        <f t="shared" si="188"/>
        <v>0</v>
      </c>
      <c r="AA374" s="34">
        <f t="shared" si="188"/>
        <v>0</v>
      </c>
      <c r="AB374" s="34">
        <f t="shared" si="188"/>
        <v>0</v>
      </c>
      <c r="AC374" s="34">
        <f t="shared" si="188"/>
        <v>0</v>
      </c>
      <c r="AD374" s="34">
        <f t="shared" si="188"/>
        <v>0</v>
      </c>
      <c r="AE374" s="34">
        <f t="shared" si="188"/>
        <v>0</v>
      </c>
      <c r="AF374" s="34">
        <f t="shared" si="188"/>
        <v>0</v>
      </c>
      <c r="AG374" s="34">
        <f t="shared" si="188"/>
        <v>0</v>
      </c>
      <c r="AH374" s="34">
        <f t="shared" si="188"/>
        <v>0</v>
      </c>
      <c r="AI374" s="34">
        <f t="shared" si="188"/>
        <v>0</v>
      </c>
      <c r="AJ374" s="34">
        <f t="shared" si="188"/>
        <v>0</v>
      </c>
      <c r="AK374" s="34">
        <f t="shared" si="188"/>
        <v>0</v>
      </c>
      <c r="AL374" s="34">
        <f t="shared" si="188"/>
        <v>0</v>
      </c>
      <c r="AM374" s="34">
        <f t="shared" si="188"/>
        <v>0</v>
      </c>
      <c r="AN374" s="34">
        <f t="shared" si="188"/>
        <v>0</v>
      </c>
      <c r="AO374" s="34">
        <f t="shared" si="188"/>
        <v>0</v>
      </c>
      <c r="AP374" s="34">
        <f t="shared" si="188"/>
        <v>0</v>
      </c>
      <c r="AQ374" s="34">
        <f t="shared" si="188"/>
        <v>0</v>
      </c>
      <c r="AR374" s="34">
        <f t="shared" si="188"/>
        <v>0</v>
      </c>
      <c r="AS374" s="34">
        <f t="shared" si="188"/>
        <v>0</v>
      </c>
      <c r="AT374" s="34">
        <f t="shared" si="188"/>
        <v>0</v>
      </c>
      <c r="AU374" s="34">
        <f t="shared" si="188"/>
        <v>0</v>
      </c>
      <c r="AV374" s="34">
        <f t="shared" si="188"/>
        <v>0</v>
      </c>
      <c r="AX374" s="35" t="str">
        <f>IF(E374&lt;&gt;0,IF(ROUND(SUM(G374:AV374),5)=ROUND(F374,5),"OK","ERROR!"),"")</f>
        <v>OK</v>
      </c>
      <c r="AY374" s="53">
        <v>427</v>
      </c>
      <c r="AZ374" s="36">
        <f t="shared" si="178"/>
        <v>5303.5150239577861</v>
      </c>
      <c r="BA374" s="7">
        <f>IF(AY374&lt;&gt;0,VLOOKUP(AY374,'2021 ROO Import'!$A$1:$D$966,4,FALSE),0)</f>
        <v>5303.5150239577861</v>
      </c>
    </row>
    <row r="375" spans="1:53" ht="9.75" customHeight="1" x14ac:dyDescent="0.15">
      <c r="A375" s="25">
        <f t="shared" si="171"/>
        <v>375</v>
      </c>
      <c r="C375" s="3" t="s">
        <v>387</v>
      </c>
      <c r="E375" s="44" t="s">
        <v>625</v>
      </c>
      <c r="F375" s="3">
        <f>($AZ375)</f>
        <v>50191306.894995898</v>
      </c>
      <c r="G375" s="34">
        <f t="shared" si="189"/>
        <v>0</v>
      </c>
      <c r="H375" s="34">
        <f t="shared" si="189"/>
        <v>0</v>
      </c>
      <c r="I375" s="34">
        <f t="shared" si="189"/>
        <v>0</v>
      </c>
      <c r="J375" s="34">
        <f t="shared" si="189"/>
        <v>50191306.894995898</v>
      </c>
      <c r="K375" s="34">
        <f t="shared" si="188"/>
        <v>0</v>
      </c>
      <c r="L375" s="34">
        <f t="shared" si="188"/>
        <v>0</v>
      </c>
      <c r="M375" s="34">
        <f t="shared" si="188"/>
        <v>0</v>
      </c>
      <c r="N375" s="34">
        <f t="shared" si="188"/>
        <v>0</v>
      </c>
      <c r="O375" s="34">
        <f t="shared" si="188"/>
        <v>0</v>
      </c>
      <c r="P375" s="34">
        <f t="shared" si="188"/>
        <v>0</v>
      </c>
      <c r="Q375" s="34">
        <f t="shared" si="188"/>
        <v>0</v>
      </c>
      <c r="R375" s="34">
        <f t="shared" si="188"/>
        <v>0</v>
      </c>
      <c r="S375" s="34">
        <f t="shared" si="188"/>
        <v>0</v>
      </c>
      <c r="T375" s="34">
        <f t="shared" si="188"/>
        <v>0</v>
      </c>
      <c r="U375" s="34">
        <f t="shared" si="188"/>
        <v>0</v>
      </c>
      <c r="V375" s="34">
        <f t="shared" si="188"/>
        <v>0</v>
      </c>
      <c r="W375" s="34">
        <f t="shared" si="188"/>
        <v>0</v>
      </c>
      <c r="X375" s="34">
        <f t="shared" si="188"/>
        <v>0</v>
      </c>
      <c r="Y375" s="34">
        <f t="shared" si="188"/>
        <v>0</v>
      </c>
      <c r="Z375" s="34">
        <f t="shared" si="188"/>
        <v>0</v>
      </c>
      <c r="AA375" s="34">
        <f t="shared" si="188"/>
        <v>0</v>
      </c>
      <c r="AB375" s="34">
        <f t="shared" si="188"/>
        <v>0</v>
      </c>
      <c r="AC375" s="34">
        <f t="shared" si="188"/>
        <v>0</v>
      </c>
      <c r="AD375" s="34">
        <f t="shared" si="188"/>
        <v>0</v>
      </c>
      <c r="AE375" s="34">
        <f t="shared" si="188"/>
        <v>0</v>
      </c>
      <c r="AF375" s="34">
        <f t="shared" si="188"/>
        <v>0</v>
      </c>
      <c r="AG375" s="34">
        <f t="shared" si="188"/>
        <v>0</v>
      </c>
      <c r="AH375" s="34">
        <f t="shared" si="188"/>
        <v>0</v>
      </c>
      <c r="AI375" s="34">
        <f t="shared" si="188"/>
        <v>0</v>
      </c>
      <c r="AJ375" s="34">
        <f t="shared" si="188"/>
        <v>0</v>
      </c>
      <c r="AK375" s="34">
        <f t="shared" si="188"/>
        <v>0</v>
      </c>
      <c r="AL375" s="34">
        <f t="shared" si="188"/>
        <v>0</v>
      </c>
      <c r="AM375" s="34">
        <f t="shared" si="188"/>
        <v>0</v>
      </c>
      <c r="AN375" s="34">
        <f t="shared" si="188"/>
        <v>0</v>
      </c>
      <c r="AO375" s="34">
        <f t="shared" si="188"/>
        <v>0</v>
      </c>
      <c r="AP375" s="34">
        <f t="shared" si="188"/>
        <v>0</v>
      </c>
      <c r="AQ375" s="34">
        <f t="shared" si="188"/>
        <v>0</v>
      </c>
      <c r="AR375" s="34">
        <f t="shared" si="188"/>
        <v>0</v>
      </c>
      <c r="AS375" s="34">
        <f t="shared" si="188"/>
        <v>0</v>
      </c>
      <c r="AT375" s="34">
        <f t="shared" si="188"/>
        <v>0</v>
      </c>
      <c r="AU375" s="34">
        <f t="shared" si="188"/>
        <v>0</v>
      </c>
      <c r="AV375" s="34">
        <f t="shared" si="188"/>
        <v>0</v>
      </c>
      <c r="AX375" s="35" t="str">
        <f>IF(E375&lt;&gt;0,IF(ROUND(SUM(G375:AV375),5)=ROUND(F375,5),"OK","ERROR!"),"")</f>
        <v>OK</v>
      </c>
      <c r="AY375" s="53" t="s">
        <v>1128</v>
      </c>
      <c r="AZ375" s="36">
        <f t="shared" si="178"/>
        <v>50191306.894995898</v>
      </c>
      <c r="BA375" s="7">
        <f>IF(AY375&lt;&gt;0,VLOOKUP(AY375,'2021 ROO Import'!$A$1:$D$966,4,FALSE),0)</f>
        <v>50191306.894995898</v>
      </c>
    </row>
    <row r="376" spans="1:53" ht="9.75" customHeight="1" x14ac:dyDescent="0.15">
      <c r="A376" s="25">
        <f t="shared" si="171"/>
        <v>376</v>
      </c>
      <c r="C376" s="3" t="s">
        <v>1127</v>
      </c>
      <c r="E376" s="46"/>
      <c r="F376" s="3">
        <f>($AZ376)</f>
        <v>50196610.410019852</v>
      </c>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Y376" s="53" t="s">
        <v>1129</v>
      </c>
      <c r="AZ376" s="36">
        <f t="shared" si="178"/>
        <v>50196610.410019852</v>
      </c>
      <c r="BA376" s="7">
        <f>IF(AY376&lt;&gt;0,VLOOKUP(AY376,'2021 ROO Import'!$A$1:$D$966,4,FALSE),0)</f>
        <v>50196610.410019852</v>
      </c>
    </row>
    <row r="377" spans="1:53" ht="9.75" customHeight="1" x14ac:dyDescent="0.15">
      <c r="A377" s="25">
        <f t="shared" si="171"/>
        <v>377</v>
      </c>
      <c r="E377" s="46"/>
      <c r="G377" s="34"/>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Z377" s="36"/>
    </row>
    <row r="378" spans="1:53" ht="9.75" customHeight="1" x14ac:dyDescent="0.15">
      <c r="A378" s="25">
        <f t="shared" si="171"/>
        <v>378</v>
      </c>
      <c r="B378" s="3" t="s">
        <v>435</v>
      </c>
      <c r="C378" s="3" t="s">
        <v>436</v>
      </c>
      <c r="AX378" s="35" t="str">
        <f t="shared" si="177"/>
        <v/>
      </c>
      <c r="AY378" s="53">
        <v>428</v>
      </c>
      <c r="AZ378" s="36">
        <f t="shared" si="178"/>
        <v>0</v>
      </c>
      <c r="BA378" s="7">
        <f>IF(AY378&lt;&gt;0,VLOOKUP(AY378,'2021 ROO Import'!$A$1:$D$966,4,FALSE),0)</f>
        <v>0</v>
      </c>
    </row>
    <row r="379" spans="1:53" ht="9.75" customHeight="1" x14ac:dyDescent="0.15">
      <c r="A379" s="25">
        <f t="shared" si="171"/>
        <v>379</v>
      </c>
      <c r="B379" s="3" t="s">
        <v>46</v>
      </c>
      <c r="C379" s="3" t="s">
        <v>386</v>
      </c>
      <c r="E379" s="44" t="s">
        <v>638</v>
      </c>
      <c r="F379" s="3">
        <f>($AZ379)</f>
        <v>17985.454565108106</v>
      </c>
      <c r="G379" s="34">
        <f t="shared" ref="G379:V379" si="190">INDEX(Func_Alloc,MATCH($E379,FA_Desc,0),MATCH(G$6,$G$6:$AV$6,0))*$F379</f>
        <v>0</v>
      </c>
      <c r="H379" s="34">
        <f t="shared" si="190"/>
        <v>17985.454565108106</v>
      </c>
      <c r="I379" s="34">
        <f t="shared" si="190"/>
        <v>0</v>
      </c>
      <c r="J379" s="34">
        <f t="shared" si="190"/>
        <v>0</v>
      </c>
      <c r="K379" s="34">
        <f t="shared" si="190"/>
        <v>0</v>
      </c>
      <c r="L379" s="34">
        <f t="shared" si="190"/>
        <v>0</v>
      </c>
      <c r="M379" s="34">
        <f t="shared" si="190"/>
        <v>0</v>
      </c>
      <c r="N379" s="34">
        <f t="shared" si="190"/>
        <v>0</v>
      </c>
      <c r="O379" s="34">
        <f t="shared" si="190"/>
        <v>0</v>
      </c>
      <c r="P379" s="34">
        <f t="shared" si="190"/>
        <v>0</v>
      </c>
      <c r="Q379" s="34">
        <f t="shared" si="190"/>
        <v>0</v>
      </c>
      <c r="R379" s="34">
        <f t="shared" si="190"/>
        <v>0</v>
      </c>
      <c r="S379" s="34">
        <f t="shared" si="190"/>
        <v>0</v>
      </c>
      <c r="T379" s="34">
        <f t="shared" si="190"/>
        <v>0</v>
      </c>
      <c r="U379" s="34">
        <f t="shared" si="190"/>
        <v>0</v>
      </c>
      <c r="V379" s="34">
        <f t="shared" si="190"/>
        <v>0</v>
      </c>
      <c r="W379" s="34">
        <f t="shared" ref="K379:AV380" si="191">INDEX(Func_Alloc,MATCH($E379,FA_Desc,0),MATCH(W$6,$G$6:$AV$6,0))*$F379</f>
        <v>0</v>
      </c>
      <c r="X379" s="34">
        <f t="shared" si="191"/>
        <v>0</v>
      </c>
      <c r="Y379" s="34">
        <f t="shared" si="191"/>
        <v>0</v>
      </c>
      <c r="Z379" s="34">
        <f t="shared" si="191"/>
        <v>0</v>
      </c>
      <c r="AA379" s="34">
        <f t="shared" si="191"/>
        <v>0</v>
      </c>
      <c r="AB379" s="34">
        <f t="shared" si="191"/>
        <v>0</v>
      </c>
      <c r="AC379" s="34">
        <f t="shared" si="191"/>
        <v>0</v>
      </c>
      <c r="AD379" s="34">
        <f t="shared" si="191"/>
        <v>0</v>
      </c>
      <c r="AE379" s="34">
        <f t="shared" si="191"/>
        <v>0</v>
      </c>
      <c r="AF379" s="34">
        <f t="shared" si="191"/>
        <v>0</v>
      </c>
      <c r="AG379" s="34">
        <f t="shared" si="191"/>
        <v>0</v>
      </c>
      <c r="AH379" s="34">
        <f t="shared" si="191"/>
        <v>0</v>
      </c>
      <c r="AI379" s="34">
        <f t="shared" si="191"/>
        <v>0</v>
      </c>
      <c r="AJ379" s="34">
        <f t="shared" si="191"/>
        <v>0</v>
      </c>
      <c r="AK379" s="34">
        <f t="shared" si="191"/>
        <v>0</v>
      </c>
      <c r="AL379" s="34">
        <f t="shared" si="191"/>
        <v>0</v>
      </c>
      <c r="AM379" s="34">
        <f t="shared" si="191"/>
        <v>0</v>
      </c>
      <c r="AN379" s="34">
        <f t="shared" si="191"/>
        <v>0</v>
      </c>
      <c r="AO379" s="34">
        <f t="shared" si="191"/>
        <v>0</v>
      </c>
      <c r="AP379" s="34">
        <f t="shared" si="191"/>
        <v>0</v>
      </c>
      <c r="AQ379" s="34">
        <f t="shared" si="191"/>
        <v>0</v>
      </c>
      <c r="AR379" s="34">
        <f t="shared" si="191"/>
        <v>0</v>
      </c>
      <c r="AS379" s="34">
        <f t="shared" si="191"/>
        <v>0</v>
      </c>
      <c r="AT379" s="34">
        <f t="shared" si="191"/>
        <v>0</v>
      </c>
      <c r="AU379" s="34">
        <f t="shared" si="191"/>
        <v>0</v>
      </c>
      <c r="AV379" s="34">
        <f t="shared" si="191"/>
        <v>0</v>
      </c>
      <c r="AX379" s="35" t="str">
        <f t="shared" si="177"/>
        <v>OK</v>
      </c>
      <c r="AY379" s="53">
        <v>429</v>
      </c>
      <c r="AZ379" s="36">
        <f t="shared" si="178"/>
        <v>17985.454565108106</v>
      </c>
      <c r="BA379" s="7">
        <f>IF(AY379&lt;&gt;0,VLOOKUP(AY379,'2021 ROO Import'!$A$1:$D$966,4,FALSE),0)</f>
        <v>17985.454565108106</v>
      </c>
    </row>
    <row r="380" spans="1:53" ht="9.75" customHeight="1" x14ac:dyDescent="0.15">
      <c r="A380" s="25">
        <f t="shared" si="171"/>
        <v>380</v>
      </c>
      <c r="B380" s="3" t="s">
        <v>46</v>
      </c>
      <c r="C380" s="3" t="s">
        <v>387</v>
      </c>
      <c r="E380" s="44" t="s">
        <v>625</v>
      </c>
      <c r="F380" s="3">
        <f>($AZ380)</f>
        <v>4561957.5188029809</v>
      </c>
      <c r="G380" s="34">
        <f>INDEX(Func_Alloc,MATCH($E380,FA_Desc,0),MATCH(G$6,$G$6:$AV$6,0))*$F380</f>
        <v>0</v>
      </c>
      <c r="H380" s="34">
        <f>INDEX(Func_Alloc,MATCH($E380,FA_Desc,0),MATCH(H$6,$G$6:$AV$6,0))*$F380</f>
        <v>0</v>
      </c>
      <c r="I380" s="34">
        <f>INDEX(Func_Alloc,MATCH($E380,FA_Desc,0),MATCH(I$6,$G$6:$AV$6,0))*$F380</f>
        <v>0</v>
      </c>
      <c r="J380" s="34">
        <f>INDEX(Func_Alloc,MATCH($E380,FA_Desc,0),MATCH(J$6,$G$6:$AV$6,0))*$F380</f>
        <v>4561957.5188029809</v>
      </c>
      <c r="K380" s="34">
        <f t="shared" si="191"/>
        <v>0</v>
      </c>
      <c r="L380" s="34">
        <f t="shared" si="191"/>
        <v>0</v>
      </c>
      <c r="M380" s="34">
        <f t="shared" si="191"/>
        <v>0</v>
      </c>
      <c r="N380" s="34">
        <f t="shared" si="191"/>
        <v>0</v>
      </c>
      <c r="O380" s="34">
        <f t="shared" si="191"/>
        <v>0</v>
      </c>
      <c r="P380" s="34">
        <f t="shared" si="191"/>
        <v>0</v>
      </c>
      <c r="Q380" s="34">
        <f t="shared" si="191"/>
        <v>0</v>
      </c>
      <c r="R380" s="34">
        <f t="shared" si="191"/>
        <v>0</v>
      </c>
      <c r="S380" s="34">
        <f t="shared" si="191"/>
        <v>0</v>
      </c>
      <c r="T380" s="34">
        <f t="shared" si="191"/>
        <v>0</v>
      </c>
      <c r="U380" s="34">
        <f t="shared" si="191"/>
        <v>0</v>
      </c>
      <c r="V380" s="34">
        <f t="shared" si="191"/>
        <v>0</v>
      </c>
      <c r="W380" s="34">
        <f t="shared" si="191"/>
        <v>0</v>
      </c>
      <c r="X380" s="34">
        <f t="shared" si="191"/>
        <v>0</v>
      </c>
      <c r="Y380" s="34">
        <f t="shared" si="191"/>
        <v>0</v>
      </c>
      <c r="Z380" s="34">
        <f t="shared" si="191"/>
        <v>0</v>
      </c>
      <c r="AA380" s="34">
        <f t="shared" si="191"/>
        <v>0</v>
      </c>
      <c r="AB380" s="34">
        <f t="shared" si="191"/>
        <v>0</v>
      </c>
      <c r="AC380" s="34">
        <f t="shared" si="191"/>
        <v>0</v>
      </c>
      <c r="AD380" s="34">
        <f t="shared" si="191"/>
        <v>0</v>
      </c>
      <c r="AE380" s="34">
        <f t="shared" si="191"/>
        <v>0</v>
      </c>
      <c r="AF380" s="34">
        <f t="shared" si="191"/>
        <v>0</v>
      </c>
      <c r="AG380" s="34">
        <f t="shared" si="191"/>
        <v>0</v>
      </c>
      <c r="AH380" s="34">
        <f t="shared" si="191"/>
        <v>0</v>
      </c>
      <c r="AI380" s="34">
        <f t="shared" si="191"/>
        <v>0</v>
      </c>
      <c r="AJ380" s="34">
        <f t="shared" si="191"/>
        <v>0</v>
      </c>
      <c r="AK380" s="34">
        <f t="shared" si="191"/>
        <v>0</v>
      </c>
      <c r="AL380" s="34">
        <f t="shared" si="191"/>
        <v>0</v>
      </c>
      <c r="AM380" s="34">
        <f t="shared" si="191"/>
        <v>0</v>
      </c>
      <c r="AN380" s="34">
        <f t="shared" si="191"/>
        <v>0</v>
      </c>
      <c r="AO380" s="34">
        <f t="shared" si="191"/>
        <v>0</v>
      </c>
      <c r="AP380" s="34">
        <f t="shared" si="191"/>
        <v>0</v>
      </c>
      <c r="AQ380" s="34">
        <f t="shared" si="191"/>
        <v>0</v>
      </c>
      <c r="AR380" s="34">
        <f t="shared" si="191"/>
        <v>0</v>
      </c>
      <c r="AS380" s="34">
        <f t="shared" si="191"/>
        <v>0</v>
      </c>
      <c r="AT380" s="34">
        <f t="shared" si="191"/>
        <v>0</v>
      </c>
      <c r="AU380" s="34">
        <f t="shared" si="191"/>
        <v>0</v>
      </c>
      <c r="AV380" s="34">
        <f t="shared" si="191"/>
        <v>0</v>
      </c>
      <c r="AX380" s="35" t="str">
        <f t="shared" si="177"/>
        <v>OK</v>
      </c>
      <c r="AY380" s="53">
        <v>430</v>
      </c>
      <c r="AZ380" s="36">
        <f t="shared" si="178"/>
        <v>4561957.5188029809</v>
      </c>
      <c r="BA380" s="7">
        <f>IF(AY380&lt;&gt;0,VLOOKUP(AY380,'2021 ROO Import'!$A$1:$D$966,4,FALSE),0)</f>
        <v>4561957.5188029809</v>
      </c>
    </row>
    <row r="381" spans="1:53" ht="9.75" customHeight="1" x14ac:dyDescent="0.15">
      <c r="A381" s="25">
        <f t="shared" si="171"/>
        <v>381</v>
      </c>
      <c r="B381" s="3" t="s">
        <v>46</v>
      </c>
      <c r="C381" s="3" t="s">
        <v>437</v>
      </c>
      <c r="F381" s="3">
        <f>SUM(F379:F380)</f>
        <v>4579942.9733680887</v>
      </c>
      <c r="AX381" s="35" t="str">
        <f t="shared" si="177"/>
        <v/>
      </c>
      <c r="AY381" s="53">
        <v>431</v>
      </c>
      <c r="AZ381" s="36">
        <f t="shared" si="178"/>
        <v>4579942.9733680887</v>
      </c>
      <c r="BA381" s="7">
        <f>IF(AY381&lt;&gt;0,VLOOKUP(AY381,'2021 ROO Import'!$A$1:$D$966,4,FALSE),0)</f>
        <v>4579942.9733680887</v>
      </c>
    </row>
    <row r="382" spans="1:53" ht="9.75" customHeight="1" x14ac:dyDescent="0.15">
      <c r="A382" s="25">
        <f t="shared" si="171"/>
        <v>382</v>
      </c>
      <c r="B382" s="3" t="s">
        <v>46</v>
      </c>
      <c r="C382" s="3" t="s">
        <v>46</v>
      </c>
      <c r="AX382" s="35" t="str">
        <f t="shared" si="177"/>
        <v/>
      </c>
      <c r="AZ382" s="36">
        <f t="shared" si="178"/>
        <v>0</v>
      </c>
      <c r="BA382" s="7">
        <f>IF(AY382&lt;&gt;0,VLOOKUP(AY382,'2021 ROO Import'!$A$1:$D$966,4,FALSE),0)</f>
        <v>0</v>
      </c>
    </row>
    <row r="383" spans="1:53" ht="9.75" customHeight="1" x14ac:dyDescent="0.15">
      <c r="A383" s="25">
        <f t="shared" si="171"/>
        <v>383</v>
      </c>
      <c r="B383" s="3" t="s">
        <v>438</v>
      </c>
      <c r="C383" s="3" t="s">
        <v>393</v>
      </c>
      <c r="E383" s="44" t="s">
        <v>638</v>
      </c>
      <c r="F383" s="3">
        <f>($AZ383)</f>
        <v>1419008.39050098</v>
      </c>
      <c r="G383" s="34">
        <f t="shared" ref="G383:V384" si="192">INDEX(Func_Alloc,MATCH($E383,FA_Desc,0),MATCH(G$6,$G$6:$AV$6,0))*$F383</f>
        <v>0</v>
      </c>
      <c r="H383" s="34">
        <f t="shared" si="192"/>
        <v>1419008.39050098</v>
      </c>
      <c r="I383" s="34">
        <f t="shared" si="192"/>
        <v>0</v>
      </c>
      <c r="J383" s="34">
        <f t="shared" si="192"/>
        <v>0</v>
      </c>
      <c r="K383" s="34">
        <f t="shared" si="192"/>
        <v>0</v>
      </c>
      <c r="L383" s="34">
        <f t="shared" si="192"/>
        <v>0</v>
      </c>
      <c r="M383" s="34">
        <f t="shared" si="192"/>
        <v>0</v>
      </c>
      <c r="N383" s="34">
        <f t="shared" si="192"/>
        <v>0</v>
      </c>
      <c r="O383" s="34">
        <f t="shared" si="192"/>
        <v>0</v>
      </c>
      <c r="P383" s="34">
        <f t="shared" si="192"/>
        <v>0</v>
      </c>
      <c r="Q383" s="34">
        <f t="shared" si="192"/>
        <v>0</v>
      </c>
      <c r="R383" s="34">
        <f t="shared" si="192"/>
        <v>0</v>
      </c>
      <c r="S383" s="34">
        <f t="shared" si="192"/>
        <v>0</v>
      </c>
      <c r="T383" s="34">
        <f t="shared" si="192"/>
        <v>0</v>
      </c>
      <c r="U383" s="34">
        <f t="shared" si="192"/>
        <v>0</v>
      </c>
      <c r="V383" s="34">
        <f t="shared" si="192"/>
        <v>0</v>
      </c>
      <c r="W383" s="34">
        <f t="shared" ref="K383:AV384" si="193">INDEX(Func_Alloc,MATCH($E383,FA_Desc,0),MATCH(W$6,$G$6:$AV$6,0))*$F383</f>
        <v>0</v>
      </c>
      <c r="X383" s="34">
        <f t="shared" si="193"/>
        <v>0</v>
      </c>
      <c r="Y383" s="34">
        <f t="shared" si="193"/>
        <v>0</v>
      </c>
      <c r="Z383" s="34">
        <f t="shared" si="193"/>
        <v>0</v>
      </c>
      <c r="AA383" s="34">
        <f t="shared" si="193"/>
        <v>0</v>
      </c>
      <c r="AB383" s="34">
        <f t="shared" si="193"/>
        <v>0</v>
      </c>
      <c r="AC383" s="34">
        <f t="shared" si="193"/>
        <v>0</v>
      </c>
      <c r="AD383" s="34">
        <f t="shared" si="193"/>
        <v>0</v>
      </c>
      <c r="AE383" s="34">
        <f t="shared" si="193"/>
        <v>0</v>
      </c>
      <c r="AF383" s="34">
        <f t="shared" si="193"/>
        <v>0</v>
      </c>
      <c r="AG383" s="34">
        <f t="shared" si="193"/>
        <v>0</v>
      </c>
      <c r="AH383" s="34">
        <f t="shared" si="193"/>
        <v>0</v>
      </c>
      <c r="AI383" s="34">
        <f t="shared" si="193"/>
        <v>0</v>
      </c>
      <c r="AJ383" s="34">
        <f t="shared" si="193"/>
        <v>0</v>
      </c>
      <c r="AK383" s="34">
        <f t="shared" si="193"/>
        <v>0</v>
      </c>
      <c r="AL383" s="34">
        <f t="shared" si="193"/>
        <v>0</v>
      </c>
      <c r="AM383" s="34">
        <f t="shared" si="193"/>
        <v>0</v>
      </c>
      <c r="AN383" s="34">
        <f t="shared" si="193"/>
        <v>0</v>
      </c>
      <c r="AO383" s="34">
        <f t="shared" si="193"/>
        <v>0</v>
      </c>
      <c r="AP383" s="34">
        <f t="shared" si="193"/>
        <v>0</v>
      </c>
      <c r="AQ383" s="34">
        <f t="shared" si="193"/>
        <v>0</v>
      </c>
      <c r="AR383" s="34">
        <f t="shared" si="193"/>
        <v>0</v>
      </c>
      <c r="AS383" s="34">
        <f t="shared" si="193"/>
        <v>0</v>
      </c>
      <c r="AT383" s="34">
        <f t="shared" si="193"/>
        <v>0</v>
      </c>
      <c r="AU383" s="34">
        <f t="shared" si="193"/>
        <v>0</v>
      </c>
      <c r="AV383" s="34">
        <f t="shared" si="193"/>
        <v>0</v>
      </c>
      <c r="AX383" s="35" t="str">
        <f t="shared" si="177"/>
        <v>OK</v>
      </c>
      <c r="AY383" s="53">
        <v>432</v>
      </c>
      <c r="AZ383" s="36">
        <f t="shared" si="178"/>
        <v>1419008.39050098</v>
      </c>
      <c r="BA383" s="7">
        <f>IF(AY383&lt;&gt;0,VLOOKUP(AY383,'2021 ROO Import'!$A$1:$D$966,4,FALSE),0)</f>
        <v>1419008.39050098</v>
      </c>
    </row>
    <row r="384" spans="1:53" ht="9.75" customHeight="1" x14ac:dyDescent="0.15">
      <c r="A384" s="25">
        <f t="shared" si="171"/>
        <v>384</v>
      </c>
      <c r="B384" s="3" t="s">
        <v>439</v>
      </c>
      <c r="C384" s="3" t="s">
        <v>395</v>
      </c>
      <c r="E384" s="44" t="s">
        <v>638</v>
      </c>
      <c r="F384" s="3">
        <f>($AZ384)</f>
        <v>0</v>
      </c>
      <c r="G384" s="34">
        <f t="shared" si="192"/>
        <v>0</v>
      </c>
      <c r="H384" s="34">
        <f t="shared" si="192"/>
        <v>0</v>
      </c>
      <c r="I384" s="34">
        <f t="shared" si="192"/>
        <v>0</v>
      </c>
      <c r="J384" s="34">
        <f t="shared" si="192"/>
        <v>0</v>
      </c>
      <c r="K384" s="34">
        <f t="shared" si="193"/>
        <v>0</v>
      </c>
      <c r="L384" s="34">
        <f t="shared" si="193"/>
        <v>0</v>
      </c>
      <c r="M384" s="34">
        <f t="shared" si="193"/>
        <v>0</v>
      </c>
      <c r="N384" s="34">
        <f t="shared" si="193"/>
        <v>0</v>
      </c>
      <c r="O384" s="34">
        <f t="shared" si="193"/>
        <v>0</v>
      </c>
      <c r="P384" s="34">
        <f t="shared" si="193"/>
        <v>0</v>
      </c>
      <c r="Q384" s="34">
        <f t="shared" si="193"/>
        <v>0</v>
      </c>
      <c r="R384" s="34">
        <f t="shared" si="193"/>
        <v>0</v>
      </c>
      <c r="S384" s="34">
        <f t="shared" si="193"/>
        <v>0</v>
      </c>
      <c r="T384" s="34">
        <f t="shared" si="193"/>
        <v>0</v>
      </c>
      <c r="U384" s="34">
        <f t="shared" si="193"/>
        <v>0</v>
      </c>
      <c r="V384" s="34">
        <f t="shared" si="193"/>
        <v>0</v>
      </c>
      <c r="W384" s="34">
        <f t="shared" si="193"/>
        <v>0</v>
      </c>
      <c r="X384" s="34">
        <f t="shared" si="193"/>
        <v>0</v>
      </c>
      <c r="Y384" s="34">
        <f t="shared" si="193"/>
        <v>0</v>
      </c>
      <c r="Z384" s="34">
        <f t="shared" si="193"/>
        <v>0</v>
      </c>
      <c r="AA384" s="34">
        <f t="shared" si="193"/>
        <v>0</v>
      </c>
      <c r="AB384" s="34">
        <f t="shared" si="193"/>
        <v>0</v>
      </c>
      <c r="AC384" s="34">
        <f t="shared" si="193"/>
        <v>0</v>
      </c>
      <c r="AD384" s="34">
        <f t="shared" si="193"/>
        <v>0</v>
      </c>
      <c r="AE384" s="34">
        <f t="shared" si="193"/>
        <v>0</v>
      </c>
      <c r="AF384" s="34">
        <f t="shared" si="193"/>
        <v>0</v>
      </c>
      <c r="AG384" s="34">
        <f t="shared" si="193"/>
        <v>0</v>
      </c>
      <c r="AH384" s="34">
        <f t="shared" si="193"/>
        <v>0</v>
      </c>
      <c r="AI384" s="34">
        <f t="shared" si="193"/>
        <v>0</v>
      </c>
      <c r="AJ384" s="34">
        <f t="shared" si="193"/>
        <v>0</v>
      </c>
      <c r="AK384" s="34">
        <f t="shared" si="193"/>
        <v>0</v>
      </c>
      <c r="AL384" s="34">
        <f t="shared" si="193"/>
        <v>0</v>
      </c>
      <c r="AM384" s="34">
        <f t="shared" si="193"/>
        <v>0</v>
      </c>
      <c r="AN384" s="34">
        <f t="shared" si="193"/>
        <v>0</v>
      </c>
      <c r="AO384" s="34">
        <f t="shared" si="193"/>
        <v>0</v>
      </c>
      <c r="AP384" s="34">
        <f t="shared" si="193"/>
        <v>0</v>
      </c>
      <c r="AQ384" s="34">
        <f t="shared" si="193"/>
        <v>0</v>
      </c>
      <c r="AR384" s="34">
        <f t="shared" si="193"/>
        <v>0</v>
      </c>
      <c r="AS384" s="34">
        <f t="shared" si="193"/>
        <v>0</v>
      </c>
      <c r="AT384" s="34">
        <f t="shared" si="193"/>
        <v>0</v>
      </c>
      <c r="AU384" s="34">
        <f t="shared" si="193"/>
        <v>0</v>
      </c>
      <c r="AV384" s="34">
        <f t="shared" si="193"/>
        <v>0</v>
      </c>
      <c r="AX384" s="35" t="str">
        <f t="shared" si="177"/>
        <v>OK</v>
      </c>
      <c r="AY384" s="53">
        <v>433</v>
      </c>
      <c r="AZ384" s="36">
        <f t="shared" si="178"/>
        <v>0</v>
      </c>
      <c r="BA384" s="7">
        <f>IF(AY384&lt;&gt;0,VLOOKUP(AY384,'2021 ROO Import'!$A$1:$D$966,4,FALSE),0)</f>
        <v>0</v>
      </c>
    </row>
    <row r="385" spans="1:53" ht="9.75" customHeight="1" x14ac:dyDescent="0.15">
      <c r="A385" s="25">
        <f t="shared" si="171"/>
        <v>385</v>
      </c>
      <c r="B385" s="3" t="s">
        <v>46</v>
      </c>
      <c r="C385" s="3" t="s">
        <v>46</v>
      </c>
      <c r="AX385" s="35" t="str">
        <f t="shared" si="177"/>
        <v/>
      </c>
      <c r="AZ385" s="36">
        <f t="shared" si="178"/>
        <v>0</v>
      </c>
      <c r="BA385" s="7">
        <f>IF(AY385&lt;&gt;0,VLOOKUP(AY385,'2021 ROO Import'!$A$1:$D$966,4,FALSE),0)</f>
        <v>0</v>
      </c>
    </row>
    <row r="386" spans="1:53" ht="9.75" customHeight="1" x14ac:dyDescent="0.15">
      <c r="A386" s="25">
        <f t="shared" si="171"/>
        <v>386</v>
      </c>
      <c r="B386" s="3" t="s">
        <v>46</v>
      </c>
      <c r="C386" s="3" t="s">
        <v>440</v>
      </c>
      <c r="F386" s="3">
        <f>SUM(F372+F376+F381+F383+F384)</f>
        <v>56765983.542609617</v>
      </c>
      <c r="AX386" s="35" t="str">
        <f t="shared" si="177"/>
        <v/>
      </c>
      <c r="AZ386" s="36">
        <f t="shared" si="178"/>
        <v>0</v>
      </c>
      <c r="BA386" s="7">
        <f>IF(AY386&lt;&gt;0,VLOOKUP(AY386,'2021 ROO Import'!$A$1:$D$966,4,FALSE),0)</f>
        <v>0</v>
      </c>
    </row>
    <row r="387" spans="1:53" ht="9.75" customHeight="1" x14ac:dyDescent="0.15">
      <c r="A387" s="25">
        <f t="shared" si="171"/>
        <v>387</v>
      </c>
      <c r="B387" s="3" t="s">
        <v>46</v>
      </c>
      <c r="C387" s="3" t="s">
        <v>46</v>
      </c>
      <c r="AX387" s="35" t="str">
        <f t="shared" si="177"/>
        <v/>
      </c>
      <c r="AZ387" s="36">
        <f t="shared" si="178"/>
        <v>0</v>
      </c>
      <c r="BA387" s="7">
        <f>IF(AY387&lt;&gt;0,VLOOKUP(AY387,'2021 ROO Import'!$A$1:$D$966,4,FALSE),0)</f>
        <v>0</v>
      </c>
    </row>
    <row r="388" spans="1:53" ht="9.75" customHeight="1" x14ac:dyDescent="0.15">
      <c r="A388" s="25">
        <f t="shared" si="171"/>
        <v>388</v>
      </c>
      <c r="B388" s="3" t="s">
        <v>397</v>
      </c>
      <c r="AX388" s="35" t="str">
        <f t="shared" si="177"/>
        <v/>
      </c>
      <c r="AZ388" s="36">
        <f t="shared" si="178"/>
        <v>0</v>
      </c>
      <c r="BA388" s="7">
        <f>IF(AY388&lt;&gt;0,VLOOKUP(AY388,'2021 ROO Import'!$A$1:$D$966,4,FALSE),0)</f>
        <v>0</v>
      </c>
    </row>
    <row r="389" spans="1:53" ht="9.75" customHeight="1" x14ac:dyDescent="0.15">
      <c r="A389" s="25">
        <f t="shared" si="171"/>
        <v>389</v>
      </c>
      <c r="B389" s="3" t="s">
        <v>441</v>
      </c>
      <c r="C389" s="3" t="s">
        <v>381</v>
      </c>
      <c r="E389" s="44" t="s">
        <v>1033</v>
      </c>
      <c r="F389" s="3">
        <f>($AZ389)</f>
        <v>0</v>
      </c>
      <c r="G389" s="34">
        <f t="shared" ref="G389:V389" si="194">INDEX(Func_Alloc,MATCH($E389,FA_Desc,0),MATCH(G$6,$G$6:$AV$6,0))*$F389</f>
        <v>0</v>
      </c>
      <c r="H389" s="34">
        <f t="shared" si="194"/>
        <v>0</v>
      </c>
      <c r="I389" s="34">
        <f t="shared" si="194"/>
        <v>0</v>
      </c>
      <c r="J389" s="34">
        <f t="shared" si="194"/>
        <v>0</v>
      </c>
      <c r="K389" s="34">
        <f t="shared" si="194"/>
        <v>0</v>
      </c>
      <c r="L389" s="34">
        <f t="shared" si="194"/>
        <v>0</v>
      </c>
      <c r="M389" s="34">
        <f t="shared" si="194"/>
        <v>0</v>
      </c>
      <c r="N389" s="34">
        <f t="shared" si="194"/>
        <v>0</v>
      </c>
      <c r="O389" s="34">
        <f t="shared" si="194"/>
        <v>0</v>
      </c>
      <c r="P389" s="34">
        <f t="shared" si="194"/>
        <v>0</v>
      </c>
      <c r="Q389" s="34">
        <f t="shared" si="194"/>
        <v>0</v>
      </c>
      <c r="R389" s="34">
        <f t="shared" si="194"/>
        <v>0</v>
      </c>
      <c r="S389" s="34">
        <f t="shared" si="194"/>
        <v>0</v>
      </c>
      <c r="T389" s="34">
        <f t="shared" si="194"/>
        <v>0</v>
      </c>
      <c r="U389" s="34">
        <f t="shared" si="194"/>
        <v>0</v>
      </c>
      <c r="V389" s="34">
        <f t="shared" si="194"/>
        <v>0</v>
      </c>
      <c r="W389" s="34">
        <f t="shared" ref="I389:AV390" si="195">INDEX(Func_Alloc,MATCH($E389,FA_Desc,0),MATCH(W$6,$G$6:$AV$6,0))*$F389</f>
        <v>0</v>
      </c>
      <c r="X389" s="34">
        <f t="shared" si="195"/>
        <v>0</v>
      </c>
      <c r="Y389" s="34">
        <f t="shared" si="195"/>
        <v>0</v>
      </c>
      <c r="Z389" s="34">
        <f t="shared" si="195"/>
        <v>0</v>
      </c>
      <c r="AA389" s="34">
        <f t="shared" si="195"/>
        <v>0</v>
      </c>
      <c r="AB389" s="34">
        <f t="shared" si="195"/>
        <v>0</v>
      </c>
      <c r="AC389" s="34">
        <f t="shared" si="195"/>
        <v>0</v>
      </c>
      <c r="AD389" s="34">
        <f t="shared" si="195"/>
        <v>0</v>
      </c>
      <c r="AE389" s="34">
        <f t="shared" si="195"/>
        <v>0</v>
      </c>
      <c r="AF389" s="34">
        <f t="shared" si="195"/>
        <v>0</v>
      </c>
      <c r="AG389" s="34">
        <f t="shared" si="195"/>
        <v>0</v>
      </c>
      <c r="AH389" s="34">
        <f t="shared" si="195"/>
        <v>0</v>
      </c>
      <c r="AI389" s="34">
        <f t="shared" si="195"/>
        <v>0</v>
      </c>
      <c r="AJ389" s="34">
        <f t="shared" si="195"/>
        <v>0</v>
      </c>
      <c r="AK389" s="34">
        <f t="shared" si="195"/>
        <v>0</v>
      </c>
      <c r="AL389" s="34">
        <f t="shared" si="195"/>
        <v>0</v>
      </c>
      <c r="AM389" s="34">
        <f t="shared" si="195"/>
        <v>0</v>
      </c>
      <c r="AN389" s="34">
        <f t="shared" si="195"/>
        <v>0</v>
      </c>
      <c r="AO389" s="34">
        <f t="shared" si="195"/>
        <v>0</v>
      </c>
      <c r="AP389" s="34">
        <f t="shared" si="195"/>
        <v>0</v>
      </c>
      <c r="AQ389" s="34">
        <f t="shared" si="195"/>
        <v>0</v>
      </c>
      <c r="AR389" s="34">
        <f t="shared" si="195"/>
        <v>0</v>
      </c>
      <c r="AS389" s="34">
        <f t="shared" si="195"/>
        <v>0</v>
      </c>
      <c r="AT389" s="34">
        <f t="shared" si="195"/>
        <v>0</v>
      </c>
      <c r="AU389" s="34">
        <f t="shared" si="195"/>
        <v>0</v>
      </c>
      <c r="AV389" s="34">
        <f t="shared" si="195"/>
        <v>0</v>
      </c>
      <c r="AX389" s="35" t="str">
        <f t="shared" si="177"/>
        <v>OK</v>
      </c>
      <c r="AY389" s="53">
        <v>437</v>
      </c>
      <c r="AZ389" s="36">
        <f t="shared" si="178"/>
        <v>0</v>
      </c>
      <c r="BA389" s="7">
        <f>IF(AY389&lt;&gt;0,VLOOKUP(AY389,'2021 ROO Import'!$A$1:$D$966,4,FALSE),0)</f>
        <v>0</v>
      </c>
    </row>
    <row r="390" spans="1:53" ht="9.75" customHeight="1" x14ac:dyDescent="0.15">
      <c r="A390" s="25">
        <f t="shared" si="171"/>
        <v>390</v>
      </c>
      <c r="B390" s="3" t="s">
        <v>442</v>
      </c>
      <c r="C390" s="3" t="s">
        <v>400</v>
      </c>
      <c r="E390" s="44" t="str">
        <f>($E$843)</f>
        <v xml:space="preserve">   PI-O</v>
      </c>
      <c r="F390" s="3">
        <f>($AZ390)</f>
        <v>157681.55840032626</v>
      </c>
      <c r="G390" s="34">
        <f>INDEX(Func_Alloc,MATCH($E390,FA_Desc,0),MATCH(G$6,$G$6:$AV$6,0))*$F390</f>
        <v>0</v>
      </c>
      <c r="H390" s="34">
        <f>INDEX(Func_Alloc,MATCH($E390,FA_Desc,0),MATCH(H$6,$G$6:$AV$6,0))*$F390</f>
        <v>157681.55840032626</v>
      </c>
      <c r="I390" s="34">
        <f t="shared" si="195"/>
        <v>0</v>
      </c>
      <c r="J390" s="34">
        <f t="shared" si="195"/>
        <v>0</v>
      </c>
      <c r="K390" s="34">
        <f t="shared" si="195"/>
        <v>0</v>
      </c>
      <c r="L390" s="34">
        <f t="shared" si="195"/>
        <v>0</v>
      </c>
      <c r="M390" s="34">
        <f t="shared" si="195"/>
        <v>0</v>
      </c>
      <c r="N390" s="34">
        <f t="shared" si="195"/>
        <v>0</v>
      </c>
      <c r="O390" s="34">
        <f t="shared" si="195"/>
        <v>0</v>
      </c>
      <c r="P390" s="34">
        <f t="shared" si="195"/>
        <v>0</v>
      </c>
      <c r="Q390" s="34">
        <f t="shared" si="195"/>
        <v>0</v>
      </c>
      <c r="R390" s="34">
        <f t="shared" si="195"/>
        <v>0</v>
      </c>
      <c r="S390" s="34">
        <f t="shared" si="195"/>
        <v>0</v>
      </c>
      <c r="T390" s="34">
        <f t="shared" si="195"/>
        <v>0</v>
      </c>
      <c r="U390" s="34">
        <f t="shared" si="195"/>
        <v>0</v>
      </c>
      <c r="V390" s="34">
        <f t="shared" si="195"/>
        <v>0</v>
      </c>
      <c r="W390" s="34">
        <f t="shared" si="195"/>
        <v>0</v>
      </c>
      <c r="X390" s="34">
        <f t="shared" si="195"/>
        <v>0</v>
      </c>
      <c r="Y390" s="34">
        <f t="shared" si="195"/>
        <v>0</v>
      </c>
      <c r="Z390" s="34">
        <f t="shared" si="195"/>
        <v>0</v>
      </c>
      <c r="AA390" s="34">
        <f t="shared" si="195"/>
        <v>0</v>
      </c>
      <c r="AB390" s="34">
        <f t="shared" si="195"/>
        <v>0</v>
      </c>
      <c r="AC390" s="34">
        <f t="shared" si="195"/>
        <v>0</v>
      </c>
      <c r="AD390" s="34">
        <f t="shared" si="195"/>
        <v>0</v>
      </c>
      <c r="AE390" s="34">
        <f t="shared" si="195"/>
        <v>0</v>
      </c>
      <c r="AF390" s="34">
        <f t="shared" si="195"/>
        <v>0</v>
      </c>
      <c r="AG390" s="34">
        <f t="shared" si="195"/>
        <v>0</v>
      </c>
      <c r="AH390" s="34">
        <f t="shared" si="195"/>
        <v>0</v>
      </c>
      <c r="AI390" s="34">
        <f t="shared" si="195"/>
        <v>0</v>
      </c>
      <c r="AJ390" s="34">
        <f t="shared" si="195"/>
        <v>0</v>
      </c>
      <c r="AK390" s="34">
        <f t="shared" si="195"/>
        <v>0</v>
      </c>
      <c r="AL390" s="34">
        <f t="shared" si="195"/>
        <v>0</v>
      </c>
      <c r="AM390" s="34">
        <f t="shared" si="195"/>
        <v>0</v>
      </c>
      <c r="AN390" s="34">
        <f t="shared" si="195"/>
        <v>0</v>
      </c>
      <c r="AO390" s="34">
        <f t="shared" si="195"/>
        <v>0</v>
      </c>
      <c r="AP390" s="34">
        <f t="shared" si="195"/>
        <v>0</v>
      </c>
      <c r="AQ390" s="34">
        <f t="shared" si="195"/>
        <v>0</v>
      </c>
      <c r="AR390" s="34">
        <f t="shared" si="195"/>
        <v>0</v>
      </c>
      <c r="AS390" s="34">
        <f t="shared" si="195"/>
        <v>0</v>
      </c>
      <c r="AT390" s="34">
        <f t="shared" si="195"/>
        <v>0</v>
      </c>
      <c r="AU390" s="34">
        <f t="shared" si="195"/>
        <v>0</v>
      </c>
      <c r="AV390" s="34">
        <f t="shared" si="195"/>
        <v>0</v>
      </c>
      <c r="AX390" s="35" t="str">
        <f t="shared" si="177"/>
        <v>OK</v>
      </c>
      <c r="AY390" s="53">
        <v>438</v>
      </c>
      <c r="AZ390" s="36">
        <f t="shared" si="178"/>
        <v>157681.55840032626</v>
      </c>
      <c r="BA390" s="7">
        <f>IF(AY390&lt;&gt;0,VLOOKUP(AY390,'2021 ROO Import'!$A$1:$D$966,4,FALSE),0)</f>
        <v>157681.55840032626</v>
      </c>
    </row>
    <row r="391" spans="1:53" ht="9.75" customHeight="1" x14ac:dyDescent="0.15">
      <c r="A391" s="25">
        <f t="shared" si="171"/>
        <v>391</v>
      </c>
      <c r="B391" s="3" t="s">
        <v>443</v>
      </c>
      <c r="C391" s="3" t="s">
        <v>444</v>
      </c>
      <c r="AX391" s="35" t="str">
        <f t="shared" si="177"/>
        <v/>
      </c>
      <c r="AY391" s="53">
        <v>439</v>
      </c>
      <c r="AZ391" s="36">
        <f t="shared" si="178"/>
        <v>0</v>
      </c>
      <c r="BA391" s="7">
        <f>IF(AY391&lt;&gt;0,VLOOKUP(AY391,'2021 ROO Import'!$A$1:$D$966,4,FALSE),0)</f>
        <v>0</v>
      </c>
    </row>
    <row r="392" spans="1:53" ht="9.75" customHeight="1" x14ac:dyDescent="0.15">
      <c r="A392" s="25">
        <f t="shared" ref="A392:A455" si="196">A391+1</f>
        <v>392</v>
      </c>
      <c r="B392" s="3" t="s">
        <v>46</v>
      </c>
      <c r="C392" s="3" t="s">
        <v>386</v>
      </c>
      <c r="E392" s="44" t="s">
        <v>638</v>
      </c>
      <c r="F392" s="3">
        <f>($AZ392)</f>
        <v>38449.247544587488</v>
      </c>
      <c r="G392" s="34">
        <f t="shared" ref="G392:V392" si="197">INDEX(Func_Alloc,MATCH($E392,FA_Desc,0),MATCH(G$6,$G$6:$AV$6,0))*$F392</f>
        <v>0</v>
      </c>
      <c r="H392" s="34">
        <f t="shared" si="197"/>
        <v>38449.247544587488</v>
      </c>
      <c r="I392" s="34">
        <f t="shared" si="197"/>
        <v>0</v>
      </c>
      <c r="J392" s="34">
        <f t="shared" si="197"/>
        <v>0</v>
      </c>
      <c r="K392" s="34">
        <f t="shared" si="197"/>
        <v>0</v>
      </c>
      <c r="L392" s="34">
        <f t="shared" si="197"/>
        <v>0</v>
      </c>
      <c r="M392" s="34">
        <f t="shared" si="197"/>
        <v>0</v>
      </c>
      <c r="N392" s="34">
        <f t="shared" si="197"/>
        <v>0</v>
      </c>
      <c r="O392" s="34">
        <f t="shared" si="197"/>
        <v>0</v>
      </c>
      <c r="P392" s="34">
        <f t="shared" si="197"/>
        <v>0</v>
      </c>
      <c r="Q392" s="34">
        <f t="shared" si="197"/>
        <v>0</v>
      </c>
      <c r="R392" s="34">
        <f t="shared" si="197"/>
        <v>0</v>
      </c>
      <c r="S392" s="34">
        <f t="shared" si="197"/>
        <v>0</v>
      </c>
      <c r="T392" s="34">
        <f t="shared" si="197"/>
        <v>0</v>
      </c>
      <c r="U392" s="34">
        <f t="shared" si="197"/>
        <v>0</v>
      </c>
      <c r="V392" s="34">
        <f t="shared" si="197"/>
        <v>0</v>
      </c>
      <c r="W392" s="34">
        <f t="shared" ref="K392:AV393" si="198">INDEX(Func_Alloc,MATCH($E392,FA_Desc,0),MATCH(W$6,$G$6:$AV$6,0))*$F392</f>
        <v>0</v>
      </c>
      <c r="X392" s="34">
        <f t="shared" si="198"/>
        <v>0</v>
      </c>
      <c r="Y392" s="34">
        <f t="shared" si="198"/>
        <v>0</v>
      </c>
      <c r="Z392" s="34">
        <f t="shared" si="198"/>
        <v>0</v>
      </c>
      <c r="AA392" s="34">
        <f t="shared" si="198"/>
        <v>0</v>
      </c>
      <c r="AB392" s="34">
        <f t="shared" si="198"/>
        <v>0</v>
      </c>
      <c r="AC392" s="34">
        <f t="shared" si="198"/>
        <v>0</v>
      </c>
      <c r="AD392" s="34">
        <f t="shared" si="198"/>
        <v>0</v>
      </c>
      <c r="AE392" s="34">
        <f t="shared" si="198"/>
        <v>0</v>
      </c>
      <c r="AF392" s="34">
        <f t="shared" si="198"/>
        <v>0</v>
      </c>
      <c r="AG392" s="34">
        <f t="shared" si="198"/>
        <v>0</v>
      </c>
      <c r="AH392" s="34">
        <f t="shared" si="198"/>
        <v>0</v>
      </c>
      <c r="AI392" s="34">
        <f t="shared" si="198"/>
        <v>0</v>
      </c>
      <c r="AJ392" s="34">
        <f t="shared" si="198"/>
        <v>0</v>
      </c>
      <c r="AK392" s="34">
        <f t="shared" si="198"/>
        <v>0</v>
      </c>
      <c r="AL392" s="34">
        <f t="shared" si="198"/>
        <v>0</v>
      </c>
      <c r="AM392" s="34">
        <f t="shared" si="198"/>
        <v>0</v>
      </c>
      <c r="AN392" s="34">
        <f t="shared" si="198"/>
        <v>0</v>
      </c>
      <c r="AO392" s="34">
        <f t="shared" si="198"/>
        <v>0</v>
      </c>
      <c r="AP392" s="34">
        <f t="shared" si="198"/>
        <v>0</v>
      </c>
      <c r="AQ392" s="34">
        <f t="shared" si="198"/>
        <v>0</v>
      </c>
      <c r="AR392" s="34">
        <f t="shared" si="198"/>
        <v>0</v>
      </c>
      <c r="AS392" s="34">
        <f t="shared" si="198"/>
        <v>0</v>
      </c>
      <c r="AT392" s="34">
        <f t="shared" si="198"/>
        <v>0</v>
      </c>
      <c r="AU392" s="34">
        <f t="shared" si="198"/>
        <v>0</v>
      </c>
      <c r="AV392" s="34">
        <f t="shared" si="198"/>
        <v>0</v>
      </c>
      <c r="AX392" s="35" t="str">
        <f t="shared" si="177"/>
        <v>OK</v>
      </c>
      <c r="AY392" s="53">
        <v>440</v>
      </c>
      <c r="AZ392" s="36">
        <f t="shared" si="178"/>
        <v>38449.247544587488</v>
      </c>
      <c r="BA392" s="7">
        <f>IF(AY392&lt;&gt;0,VLOOKUP(AY392,'2021 ROO Import'!$A$1:$D$966,4,FALSE),0)</f>
        <v>38449.247544587488</v>
      </c>
    </row>
    <row r="393" spans="1:53" ht="9.75" customHeight="1" x14ac:dyDescent="0.15">
      <c r="A393" s="25">
        <f t="shared" si="196"/>
        <v>393</v>
      </c>
      <c r="B393" s="3" t="s">
        <v>46</v>
      </c>
      <c r="C393" s="3" t="s">
        <v>387</v>
      </c>
      <c r="E393" s="44" t="s">
        <v>625</v>
      </c>
      <c r="F393" s="3">
        <f>($AZ393)</f>
        <v>31486.334235242386</v>
      </c>
      <c r="G393" s="34">
        <f>INDEX(Func_Alloc,MATCH($E393,FA_Desc,0),MATCH(G$6,$G$6:$AV$6,0))*$F393</f>
        <v>0</v>
      </c>
      <c r="H393" s="34">
        <f>INDEX(Func_Alloc,MATCH($E393,FA_Desc,0),MATCH(H$6,$G$6:$AV$6,0))*$F393</f>
        <v>0</v>
      </c>
      <c r="I393" s="34">
        <f>INDEX(Func_Alloc,MATCH($E393,FA_Desc,0),MATCH(I$6,$G$6:$AV$6,0))*$F393</f>
        <v>0</v>
      </c>
      <c r="J393" s="34">
        <f>INDEX(Func_Alloc,MATCH($E393,FA_Desc,0),MATCH(J$6,$G$6:$AV$6,0))*$F393</f>
        <v>31486.334235242386</v>
      </c>
      <c r="K393" s="34">
        <f t="shared" si="198"/>
        <v>0</v>
      </c>
      <c r="L393" s="34">
        <f t="shared" si="198"/>
        <v>0</v>
      </c>
      <c r="M393" s="34">
        <f t="shared" si="198"/>
        <v>0</v>
      </c>
      <c r="N393" s="34">
        <f t="shared" si="198"/>
        <v>0</v>
      </c>
      <c r="O393" s="34">
        <f t="shared" si="198"/>
        <v>0</v>
      </c>
      <c r="P393" s="34">
        <f t="shared" si="198"/>
        <v>0</v>
      </c>
      <c r="Q393" s="34">
        <f t="shared" si="198"/>
        <v>0</v>
      </c>
      <c r="R393" s="34">
        <f t="shared" si="198"/>
        <v>0</v>
      </c>
      <c r="S393" s="34">
        <f t="shared" si="198"/>
        <v>0</v>
      </c>
      <c r="T393" s="34">
        <f t="shared" si="198"/>
        <v>0</v>
      </c>
      <c r="U393" s="34">
        <f t="shared" si="198"/>
        <v>0</v>
      </c>
      <c r="V393" s="34">
        <f t="shared" si="198"/>
        <v>0</v>
      </c>
      <c r="W393" s="34">
        <f t="shared" si="198"/>
        <v>0</v>
      </c>
      <c r="X393" s="34">
        <f t="shared" si="198"/>
        <v>0</v>
      </c>
      <c r="Y393" s="34">
        <f t="shared" si="198"/>
        <v>0</v>
      </c>
      <c r="Z393" s="34">
        <f t="shared" si="198"/>
        <v>0</v>
      </c>
      <c r="AA393" s="34">
        <f t="shared" si="198"/>
        <v>0</v>
      </c>
      <c r="AB393" s="34">
        <f t="shared" si="198"/>
        <v>0</v>
      </c>
      <c r="AC393" s="34">
        <f t="shared" si="198"/>
        <v>0</v>
      </c>
      <c r="AD393" s="34">
        <f t="shared" si="198"/>
        <v>0</v>
      </c>
      <c r="AE393" s="34">
        <f t="shared" si="198"/>
        <v>0</v>
      </c>
      <c r="AF393" s="34">
        <f t="shared" si="198"/>
        <v>0</v>
      </c>
      <c r="AG393" s="34">
        <f t="shared" si="198"/>
        <v>0</v>
      </c>
      <c r="AH393" s="34">
        <f t="shared" si="198"/>
        <v>0</v>
      </c>
      <c r="AI393" s="34">
        <f t="shared" si="198"/>
        <v>0</v>
      </c>
      <c r="AJ393" s="34">
        <f t="shared" si="198"/>
        <v>0</v>
      </c>
      <c r="AK393" s="34">
        <f t="shared" si="198"/>
        <v>0</v>
      </c>
      <c r="AL393" s="34">
        <f t="shared" si="198"/>
        <v>0</v>
      </c>
      <c r="AM393" s="34">
        <f t="shared" si="198"/>
        <v>0</v>
      </c>
      <c r="AN393" s="34">
        <f t="shared" si="198"/>
        <v>0</v>
      </c>
      <c r="AO393" s="34">
        <f t="shared" si="198"/>
        <v>0</v>
      </c>
      <c r="AP393" s="34">
        <f t="shared" si="198"/>
        <v>0</v>
      </c>
      <c r="AQ393" s="34">
        <f t="shared" si="198"/>
        <v>0</v>
      </c>
      <c r="AR393" s="34">
        <f t="shared" si="198"/>
        <v>0</v>
      </c>
      <c r="AS393" s="34">
        <f t="shared" si="198"/>
        <v>0</v>
      </c>
      <c r="AT393" s="34">
        <f t="shared" si="198"/>
        <v>0</v>
      </c>
      <c r="AU393" s="34">
        <f t="shared" si="198"/>
        <v>0</v>
      </c>
      <c r="AV393" s="34">
        <f t="shared" si="198"/>
        <v>0</v>
      </c>
      <c r="AX393" s="35" t="str">
        <f t="shared" si="177"/>
        <v>OK</v>
      </c>
      <c r="AY393" s="53">
        <v>441</v>
      </c>
      <c r="AZ393" s="36">
        <f t="shared" si="178"/>
        <v>31486.334235242386</v>
      </c>
      <c r="BA393" s="7">
        <f>IF(AY393&lt;&gt;0,VLOOKUP(AY393,'2021 ROO Import'!$A$1:$D$966,4,FALSE),0)</f>
        <v>31486.334235242386</v>
      </c>
    </row>
    <row r="394" spans="1:53" ht="9.75" customHeight="1" x14ac:dyDescent="0.15">
      <c r="A394" s="25">
        <f t="shared" si="196"/>
        <v>394</v>
      </c>
      <c r="B394" s="3" t="s">
        <v>46</v>
      </c>
      <c r="C394" s="3" t="s">
        <v>445</v>
      </c>
      <c r="F394" s="3">
        <f>SUM(F392:F393)</f>
        <v>69935.581779829867</v>
      </c>
      <c r="AX394" s="35" t="str">
        <f t="shared" si="177"/>
        <v/>
      </c>
      <c r="AY394" s="53">
        <v>442</v>
      </c>
      <c r="AZ394" s="36">
        <f t="shared" si="178"/>
        <v>69935.581779829867</v>
      </c>
      <c r="BA394" s="7">
        <f>IF(AY394&lt;&gt;0,VLOOKUP(AY394,'2021 ROO Import'!$A$1:$D$966,4,FALSE),0)</f>
        <v>69935.581779829867</v>
      </c>
    </row>
    <row r="395" spans="1:53" ht="9.75" customHeight="1" x14ac:dyDescent="0.15">
      <c r="A395" s="25">
        <f t="shared" si="196"/>
        <v>395</v>
      </c>
      <c r="B395" s="3" t="s">
        <v>46</v>
      </c>
      <c r="C395" s="3" t="s">
        <v>46</v>
      </c>
      <c r="AX395" s="35" t="str">
        <f t="shared" si="177"/>
        <v/>
      </c>
      <c r="AZ395" s="36">
        <f t="shared" si="178"/>
        <v>0</v>
      </c>
      <c r="BA395" s="7">
        <f>IF(AY395&lt;&gt;0,VLOOKUP(AY395,'2021 ROO Import'!$A$1:$D$966,4,FALSE),0)</f>
        <v>0</v>
      </c>
    </row>
    <row r="396" spans="1:53" ht="9.75" customHeight="1" x14ac:dyDescent="0.15">
      <c r="A396" s="25">
        <f t="shared" si="196"/>
        <v>396</v>
      </c>
      <c r="B396" s="3" t="s">
        <v>446</v>
      </c>
      <c r="C396" s="3" t="s">
        <v>393</v>
      </c>
      <c r="E396" s="44" t="s">
        <v>638</v>
      </c>
      <c r="F396" s="3">
        <f>($AZ396)</f>
        <v>2100890.6260217931</v>
      </c>
      <c r="G396" s="34">
        <f t="shared" ref="G396:AV396" si="199">INDEX(Func_Alloc,MATCH($E396,FA_Desc,0),MATCH(G$6,$G$6:$AV$6,0))*$F396</f>
        <v>0</v>
      </c>
      <c r="H396" s="34">
        <f t="shared" si="199"/>
        <v>2100890.6260217931</v>
      </c>
      <c r="I396" s="34">
        <f t="shared" si="199"/>
        <v>0</v>
      </c>
      <c r="J396" s="34">
        <f t="shared" si="199"/>
        <v>0</v>
      </c>
      <c r="K396" s="34">
        <f t="shared" si="199"/>
        <v>0</v>
      </c>
      <c r="L396" s="34">
        <f t="shared" si="199"/>
        <v>0</v>
      </c>
      <c r="M396" s="34">
        <f t="shared" si="199"/>
        <v>0</v>
      </c>
      <c r="N396" s="34">
        <f t="shared" si="199"/>
        <v>0</v>
      </c>
      <c r="O396" s="34">
        <f t="shared" si="199"/>
        <v>0</v>
      </c>
      <c r="P396" s="34">
        <f t="shared" si="199"/>
        <v>0</v>
      </c>
      <c r="Q396" s="34">
        <f t="shared" si="199"/>
        <v>0</v>
      </c>
      <c r="R396" s="34">
        <f t="shared" si="199"/>
        <v>0</v>
      </c>
      <c r="S396" s="34">
        <f t="shared" si="199"/>
        <v>0</v>
      </c>
      <c r="T396" s="34">
        <f t="shared" si="199"/>
        <v>0</v>
      </c>
      <c r="U396" s="34">
        <f t="shared" si="199"/>
        <v>0</v>
      </c>
      <c r="V396" s="34">
        <f t="shared" si="199"/>
        <v>0</v>
      </c>
      <c r="W396" s="34">
        <f t="shared" si="199"/>
        <v>0</v>
      </c>
      <c r="X396" s="34">
        <f t="shared" si="199"/>
        <v>0</v>
      </c>
      <c r="Y396" s="34">
        <f t="shared" si="199"/>
        <v>0</v>
      </c>
      <c r="Z396" s="34">
        <f t="shared" si="199"/>
        <v>0</v>
      </c>
      <c r="AA396" s="34">
        <f t="shared" si="199"/>
        <v>0</v>
      </c>
      <c r="AB396" s="34">
        <f t="shared" si="199"/>
        <v>0</v>
      </c>
      <c r="AC396" s="34">
        <f t="shared" si="199"/>
        <v>0</v>
      </c>
      <c r="AD396" s="34">
        <f t="shared" si="199"/>
        <v>0</v>
      </c>
      <c r="AE396" s="34">
        <f t="shared" si="199"/>
        <v>0</v>
      </c>
      <c r="AF396" s="34">
        <f t="shared" si="199"/>
        <v>0</v>
      </c>
      <c r="AG396" s="34">
        <f t="shared" si="199"/>
        <v>0</v>
      </c>
      <c r="AH396" s="34">
        <f t="shared" si="199"/>
        <v>0</v>
      </c>
      <c r="AI396" s="34">
        <f t="shared" si="199"/>
        <v>0</v>
      </c>
      <c r="AJ396" s="34">
        <f t="shared" si="199"/>
        <v>0</v>
      </c>
      <c r="AK396" s="34">
        <f t="shared" si="199"/>
        <v>0</v>
      </c>
      <c r="AL396" s="34">
        <f t="shared" si="199"/>
        <v>0</v>
      </c>
      <c r="AM396" s="34">
        <f t="shared" si="199"/>
        <v>0</v>
      </c>
      <c r="AN396" s="34">
        <f t="shared" si="199"/>
        <v>0</v>
      </c>
      <c r="AO396" s="34">
        <f t="shared" si="199"/>
        <v>0</v>
      </c>
      <c r="AP396" s="34">
        <f t="shared" si="199"/>
        <v>0</v>
      </c>
      <c r="AQ396" s="34">
        <f t="shared" si="199"/>
        <v>0</v>
      </c>
      <c r="AR396" s="34">
        <f t="shared" si="199"/>
        <v>0</v>
      </c>
      <c r="AS396" s="34">
        <f t="shared" si="199"/>
        <v>0</v>
      </c>
      <c r="AT396" s="34">
        <f t="shared" si="199"/>
        <v>0</v>
      </c>
      <c r="AU396" s="34">
        <f t="shared" si="199"/>
        <v>0</v>
      </c>
      <c r="AV396" s="34">
        <f t="shared" si="199"/>
        <v>0</v>
      </c>
      <c r="AX396" s="35" t="str">
        <f t="shared" si="177"/>
        <v>OK</v>
      </c>
      <c r="AY396" s="53">
        <v>443</v>
      </c>
      <c r="AZ396" s="36">
        <f t="shared" si="178"/>
        <v>2100890.6260217931</v>
      </c>
      <c r="BA396" s="7">
        <f>IF(AY396&lt;&gt;0,VLOOKUP(AY396,'2021 ROO Import'!$A$1:$D$966,4,FALSE),0)</f>
        <v>2100890.6260217931</v>
      </c>
    </row>
    <row r="397" spans="1:53" ht="9.75" customHeight="1" x14ac:dyDescent="0.15">
      <c r="A397" s="25">
        <f t="shared" si="196"/>
        <v>397</v>
      </c>
      <c r="B397" s="3" t="s">
        <v>46</v>
      </c>
      <c r="C397" s="3" t="s">
        <v>447</v>
      </c>
      <c r="F397" s="3">
        <f>SUM(F389+F390+F394+F396)</f>
        <v>2328507.7662019492</v>
      </c>
      <c r="AX397" s="35" t="str">
        <f t="shared" si="177"/>
        <v/>
      </c>
      <c r="AZ397" s="36">
        <f t="shared" si="178"/>
        <v>0</v>
      </c>
      <c r="BA397" s="7">
        <f>IF(AY397&lt;&gt;0,VLOOKUP(AY397,'2021 ROO Import'!$A$1:$D$966,4,FALSE),0)</f>
        <v>0</v>
      </c>
    </row>
    <row r="398" spans="1:53" ht="9.75" customHeight="1" x14ac:dyDescent="0.15">
      <c r="A398" s="25">
        <f t="shared" si="196"/>
        <v>398</v>
      </c>
      <c r="B398" s="3" t="s">
        <v>46</v>
      </c>
      <c r="C398" s="3" t="s">
        <v>46</v>
      </c>
      <c r="AX398" s="35" t="str">
        <f t="shared" si="177"/>
        <v/>
      </c>
      <c r="AZ398" s="36">
        <f t="shared" si="178"/>
        <v>0</v>
      </c>
      <c r="BA398" s="7">
        <f>IF(AY398&lt;&gt;0,VLOOKUP(AY398,'2021 ROO Import'!$A$1:$D$966,4,FALSE),0)</f>
        <v>0</v>
      </c>
    </row>
    <row r="399" spans="1:53" ht="9.75" customHeight="1" x14ac:dyDescent="0.15">
      <c r="A399" s="25">
        <f t="shared" si="196"/>
        <v>399</v>
      </c>
      <c r="B399" s="3" t="s">
        <v>46</v>
      </c>
      <c r="C399" s="3" t="s">
        <v>448</v>
      </c>
      <c r="F399" s="3">
        <f>SUM(F386+F397)</f>
        <v>59094491.308811568</v>
      </c>
      <c r="AX399" s="35" t="str">
        <f t="shared" si="177"/>
        <v/>
      </c>
      <c r="AZ399" s="36">
        <f t="shared" si="178"/>
        <v>0</v>
      </c>
      <c r="BA399" s="7">
        <f>IF(AY399&lt;&gt;0,VLOOKUP(AY399,'2021 ROO Import'!$A$1:$D$966,4,FALSE),0)</f>
        <v>0</v>
      </c>
    </row>
    <row r="400" spans="1:53" ht="9.75" customHeight="1" x14ac:dyDescent="0.15">
      <c r="A400" s="25">
        <f t="shared" si="196"/>
        <v>400</v>
      </c>
      <c r="B400" s="6" t="str">
        <f>B302</f>
        <v>* * * TABLE 5 - OPERATION &amp; MAINTENANCE EXPENSES * * *</v>
      </c>
      <c r="C400" s="6"/>
      <c r="AX400" s="35" t="str">
        <f t="shared" si="177"/>
        <v/>
      </c>
      <c r="AZ400" s="36">
        <f t="shared" si="178"/>
        <v>0</v>
      </c>
      <c r="BA400" s="7">
        <f>IF(AY400&lt;&gt;0,VLOOKUP(AY400,'2021 ROO Import'!$A$1:$D$966,4,FALSE),0)</f>
        <v>0</v>
      </c>
    </row>
    <row r="401" spans="1:53" ht="9.75" customHeight="1" x14ac:dyDescent="0.15">
      <c r="A401" s="25">
        <f t="shared" si="196"/>
        <v>401</v>
      </c>
      <c r="B401" s="6"/>
      <c r="C401" s="6"/>
      <c r="AX401" s="35" t="str">
        <f t="shared" si="177"/>
        <v/>
      </c>
      <c r="AZ401" s="36">
        <f t="shared" si="178"/>
        <v>0</v>
      </c>
      <c r="BA401" s="7">
        <f>IF(AY401&lt;&gt;0,VLOOKUP(AY401,'2021 ROO Import'!$A$1:$D$966,4,FALSE),0)</f>
        <v>0</v>
      </c>
    </row>
    <row r="402" spans="1:53" ht="9.75" customHeight="1" x14ac:dyDescent="0.15">
      <c r="A402" s="25">
        <f t="shared" si="196"/>
        <v>402</v>
      </c>
      <c r="B402" s="3" t="s">
        <v>449</v>
      </c>
      <c r="AX402" s="35" t="str">
        <f t="shared" si="177"/>
        <v/>
      </c>
      <c r="AZ402" s="36">
        <f t="shared" si="178"/>
        <v>0</v>
      </c>
      <c r="BA402" s="7">
        <f>IF(AY402&lt;&gt;0,VLOOKUP(AY402,'2021 ROO Import'!$A$1:$D$966,4,FALSE),0)</f>
        <v>0</v>
      </c>
    </row>
    <row r="403" spans="1:53" ht="9.75" customHeight="1" x14ac:dyDescent="0.15">
      <c r="A403" s="25">
        <f t="shared" si="196"/>
        <v>403</v>
      </c>
      <c r="B403" s="3" t="s">
        <v>450</v>
      </c>
      <c r="C403" s="3" t="s">
        <v>451</v>
      </c>
      <c r="AX403" s="35" t="str">
        <f t="shared" si="177"/>
        <v/>
      </c>
      <c r="AZ403" s="36">
        <f t="shared" si="178"/>
        <v>0</v>
      </c>
      <c r="BA403" s="7">
        <f>IF(AY403&lt;&gt;0,VLOOKUP(AY403,'2021 ROO Import'!$A$1:$D$966,4,FALSE),0)</f>
        <v>0</v>
      </c>
    </row>
    <row r="404" spans="1:53" ht="9.75" customHeight="1" x14ac:dyDescent="0.15">
      <c r="A404" s="25">
        <f t="shared" si="196"/>
        <v>404</v>
      </c>
      <c r="B404" s="3" t="s">
        <v>46</v>
      </c>
      <c r="C404" s="3" t="s">
        <v>1130</v>
      </c>
      <c r="E404" s="44" t="s">
        <v>630</v>
      </c>
      <c r="F404" s="3">
        <f>($AZ404)</f>
        <v>85474348.343555227</v>
      </c>
      <c r="G404" s="34">
        <f t="shared" ref="G404:AV406" si="200">INDEX(Func_Alloc,MATCH($E404,FA_Desc,0),MATCH(G$6,$G$6:$AV$6,0))*$F404</f>
        <v>39049043.530327573</v>
      </c>
      <c r="H404" s="34">
        <f t="shared" si="200"/>
        <v>0</v>
      </c>
      <c r="I404" s="34">
        <f t="shared" si="200"/>
        <v>0</v>
      </c>
      <c r="J404" s="34">
        <f t="shared" si="200"/>
        <v>46425304.813227654</v>
      </c>
      <c r="K404" s="34">
        <f t="shared" si="200"/>
        <v>0</v>
      </c>
      <c r="L404" s="34">
        <f t="shared" si="200"/>
        <v>0</v>
      </c>
      <c r="M404" s="34">
        <f t="shared" si="200"/>
        <v>0</v>
      </c>
      <c r="N404" s="34">
        <f t="shared" si="200"/>
        <v>0</v>
      </c>
      <c r="O404" s="34">
        <f t="shared" si="200"/>
        <v>0</v>
      </c>
      <c r="P404" s="34">
        <f t="shared" si="200"/>
        <v>0</v>
      </c>
      <c r="Q404" s="34">
        <f t="shared" si="200"/>
        <v>0</v>
      </c>
      <c r="R404" s="34">
        <f t="shared" si="200"/>
        <v>0</v>
      </c>
      <c r="S404" s="34">
        <f t="shared" si="200"/>
        <v>0</v>
      </c>
      <c r="T404" s="34">
        <f t="shared" si="200"/>
        <v>0</v>
      </c>
      <c r="U404" s="34">
        <f t="shared" si="200"/>
        <v>0</v>
      </c>
      <c r="V404" s="34">
        <f t="shared" si="200"/>
        <v>0</v>
      </c>
      <c r="W404" s="34">
        <f t="shared" si="200"/>
        <v>0</v>
      </c>
      <c r="X404" s="34">
        <f t="shared" si="200"/>
        <v>0</v>
      </c>
      <c r="Y404" s="34">
        <f t="shared" si="200"/>
        <v>0</v>
      </c>
      <c r="Z404" s="34">
        <f t="shared" si="200"/>
        <v>0</v>
      </c>
      <c r="AA404" s="34">
        <f t="shared" si="200"/>
        <v>0</v>
      </c>
      <c r="AB404" s="34">
        <f t="shared" si="200"/>
        <v>0</v>
      </c>
      <c r="AC404" s="34">
        <f t="shared" si="200"/>
        <v>0</v>
      </c>
      <c r="AD404" s="34">
        <f t="shared" si="200"/>
        <v>0</v>
      </c>
      <c r="AE404" s="34">
        <f t="shared" si="200"/>
        <v>0</v>
      </c>
      <c r="AF404" s="34">
        <f t="shared" si="200"/>
        <v>0</v>
      </c>
      <c r="AG404" s="34">
        <f t="shared" si="200"/>
        <v>0</v>
      </c>
      <c r="AH404" s="34">
        <f t="shared" si="200"/>
        <v>0</v>
      </c>
      <c r="AI404" s="34">
        <f t="shared" si="200"/>
        <v>0</v>
      </c>
      <c r="AJ404" s="34">
        <f t="shared" si="200"/>
        <v>0</v>
      </c>
      <c r="AK404" s="34">
        <f t="shared" si="200"/>
        <v>0</v>
      </c>
      <c r="AL404" s="34">
        <f t="shared" si="200"/>
        <v>0</v>
      </c>
      <c r="AM404" s="34">
        <f t="shared" si="200"/>
        <v>0</v>
      </c>
      <c r="AN404" s="34">
        <f t="shared" si="200"/>
        <v>0</v>
      </c>
      <c r="AO404" s="34">
        <f t="shared" si="200"/>
        <v>0</v>
      </c>
      <c r="AP404" s="34">
        <f t="shared" si="200"/>
        <v>0</v>
      </c>
      <c r="AQ404" s="34">
        <f t="shared" si="200"/>
        <v>0</v>
      </c>
      <c r="AR404" s="34">
        <f t="shared" si="200"/>
        <v>0</v>
      </c>
      <c r="AS404" s="34">
        <f t="shared" si="200"/>
        <v>0</v>
      </c>
      <c r="AT404" s="34">
        <f t="shared" si="200"/>
        <v>0</v>
      </c>
      <c r="AU404" s="34">
        <f t="shared" si="200"/>
        <v>0</v>
      </c>
      <c r="AV404" s="34">
        <f t="shared" si="200"/>
        <v>0</v>
      </c>
      <c r="AX404" s="35" t="str">
        <f t="shared" si="177"/>
        <v>OK</v>
      </c>
      <c r="AY404" s="53" t="s">
        <v>1156</v>
      </c>
      <c r="AZ404" s="36">
        <f t="shared" si="178"/>
        <v>85474348.343555227</v>
      </c>
      <c r="BA404" s="7">
        <f>IF(AY404&lt;&gt;0,VLOOKUP(AY404,'2021 ROO Import'!$A$1:$D$966,4,FALSE),0)</f>
        <v>85474348.343555227</v>
      </c>
    </row>
    <row r="405" spans="1:53" ht="9.75" customHeight="1" x14ac:dyDescent="0.15">
      <c r="A405" s="25">
        <f t="shared" si="196"/>
        <v>405</v>
      </c>
      <c r="C405" s="3" t="s">
        <v>1131</v>
      </c>
      <c r="E405" s="44" t="s">
        <v>630</v>
      </c>
      <c r="F405" s="3">
        <f>($AZ405)</f>
        <v>1525108.8453327033</v>
      </c>
      <c r="G405" s="34">
        <f t="shared" si="200"/>
        <v>696747.5370565342</v>
      </c>
      <c r="H405" s="34">
        <f t="shared" si="200"/>
        <v>0</v>
      </c>
      <c r="I405" s="34">
        <f t="shared" si="200"/>
        <v>0</v>
      </c>
      <c r="J405" s="34">
        <f t="shared" si="200"/>
        <v>828361.30827616912</v>
      </c>
      <c r="K405" s="34">
        <f t="shared" si="200"/>
        <v>0</v>
      </c>
      <c r="L405" s="34">
        <f t="shared" si="200"/>
        <v>0</v>
      </c>
      <c r="M405" s="34">
        <f t="shared" si="200"/>
        <v>0</v>
      </c>
      <c r="N405" s="34">
        <f t="shared" si="200"/>
        <v>0</v>
      </c>
      <c r="O405" s="34">
        <f t="shared" si="200"/>
        <v>0</v>
      </c>
      <c r="P405" s="34">
        <f t="shared" si="200"/>
        <v>0</v>
      </c>
      <c r="Q405" s="34">
        <f t="shared" si="200"/>
        <v>0</v>
      </c>
      <c r="R405" s="34">
        <f t="shared" si="200"/>
        <v>0</v>
      </c>
      <c r="S405" s="34">
        <f t="shared" si="200"/>
        <v>0</v>
      </c>
      <c r="T405" s="34">
        <f t="shared" si="200"/>
        <v>0</v>
      </c>
      <c r="U405" s="34">
        <f t="shared" si="200"/>
        <v>0</v>
      </c>
      <c r="V405" s="34">
        <f t="shared" si="200"/>
        <v>0</v>
      </c>
      <c r="W405" s="34">
        <f t="shared" si="200"/>
        <v>0</v>
      </c>
      <c r="X405" s="34">
        <f t="shared" si="200"/>
        <v>0</v>
      </c>
      <c r="Y405" s="34">
        <f t="shared" si="200"/>
        <v>0</v>
      </c>
      <c r="Z405" s="34">
        <f t="shared" si="200"/>
        <v>0</v>
      </c>
      <c r="AA405" s="34">
        <f t="shared" si="200"/>
        <v>0</v>
      </c>
      <c r="AB405" s="34">
        <f t="shared" si="200"/>
        <v>0</v>
      </c>
      <c r="AC405" s="34">
        <f t="shared" si="200"/>
        <v>0</v>
      </c>
      <c r="AD405" s="34">
        <f t="shared" si="200"/>
        <v>0</v>
      </c>
      <c r="AE405" s="34">
        <f t="shared" si="200"/>
        <v>0</v>
      </c>
      <c r="AF405" s="34">
        <f t="shared" si="200"/>
        <v>0</v>
      </c>
      <c r="AG405" s="34">
        <f t="shared" si="200"/>
        <v>0</v>
      </c>
      <c r="AH405" s="34">
        <f t="shared" si="200"/>
        <v>0</v>
      </c>
      <c r="AI405" s="34">
        <f t="shared" si="200"/>
        <v>0</v>
      </c>
      <c r="AJ405" s="34">
        <f t="shared" si="200"/>
        <v>0</v>
      </c>
      <c r="AK405" s="34">
        <f t="shared" si="200"/>
        <v>0</v>
      </c>
      <c r="AL405" s="34">
        <f t="shared" si="200"/>
        <v>0</v>
      </c>
      <c r="AM405" s="34">
        <f t="shared" si="200"/>
        <v>0</v>
      </c>
      <c r="AN405" s="34">
        <f t="shared" si="200"/>
        <v>0</v>
      </c>
      <c r="AO405" s="34">
        <f t="shared" si="200"/>
        <v>0</v>
      </c>
      <c r="AP405" s="34">
        <f t="shared" si="200"/>
        <v>0</v>
      </c>
      <c r="AQ405" s="34">
        <f t="shared" si="200"/>
        <v>0</v>
      </c>
      <c r="AR405" s="34">
        <f t="shared" si="200"/>
        <v>0</v>
      </c>
      <c r="AS405" s="34">
        <f t="shared" si="200"/>
        <v>0</v>
      </c>
      <c r="AT405" s="34">
        <f t="shared" si="200"/>
        <v>0</v>
      </c>
      <c r="AU405" s="34">
        <f t="shared" si="200"/>
        <v>0</v>
      </c>
      <c r="AV405" s="34">
        <f t="shared" si="200"/>
        <v>0</v>
      </c>
      <c r="AX405" s="35" t="str">
        <f>IF(E405&lt;&gt;0,IF(ROUND(SUM(G405:AV405),5)=ROUND(F405,5),"OK","ERROR!"),"")</f>
        <v>OK</v>
      </c>
      <c r="AY405" s="53">
        <v>448</v>
      </c>
      <c r="AZ405" s="36">
        <f>BA405</f>
        <v>1525108.8453327033</v>
      </c>
      <c r="BA405" s="7">
        <f>IF(AY405&lt;&gt;0,VLOOKUP(AY405,'2021 ROO Import'!$A$1:$D$966,4,FALSE),0)</f>
        <v>1525108.8453327033</v>
      </c>
    </row>
    <row r="406" spans="1:53" ht="9.75" customHeight="1" x14ac:dyDescent="0.15">
      <c r="A406" s="25">
        <f t="shared" si="196"/>
        <v>406</v>
      </c>
      <c r="C406" s="3" t="s">
        <v>1157</v>
      </c>
      <c r="E406" s="44" t="s">
        <v>638</v>
      </c>
      <c r="F406" s="3">
        <f>($AZ406)</f>
        <v>11252265</v>
      </c>
      <c r="G406" s="34">
        <f t="shared" si="200"/>
        <v>0</v>
      </c>
      <c r="H406" s="34">
        <f t="shared" si="200"/>
        <v>11252265</v>
      </c>
      <c r="I406" s="34">
        <f t="shared" si="200"/>
        <v>0</v>
      </c>
      <c r="J406" s="34">
        <f t="shared" si="200"/>
        <v>0</v>
      </c>
      <c r="K406" s="34">
        <f t="shared" si="200"/>
        <v>0</v>
      </c>
      <c r="L406" s="34">
        <f t="shared" si="200"/>
        <v>0</v>
      </c>
      <c r="M406" s="34">
        <f t="shared" si="200"/>
        <v>0</v>
      </c>
      <c r="N406" s="34">
        <f t="shared" si="200"/>
        <v>0</v>
      </c>
      <c r="O406" s="34">
        <f t="shared" si="200"/>
        <v>0</v>
      </c>
      <c r="P406" s="34">
        <f t="shared" si="200"/>
        <v>0</v>
      </c>
      <c r="Q406" s="34">
        <f t="shared" si="200"/>
        <v>0</v>
      </c>
      <c r="R406" s="34">
        <f t="shared" si="200"/>
        <v>0</v>
      </c>
      <c r="S406" s="34">
        <f t="shared" si="200"/>
        <v>0</v>
      </c>
      <c r="T406" s="34">
        <f t="shared" si="200"/>
        <v>0</v>
      </c>
      <c r="U406" s="34">
        <f t="shared" si="200"/>
        <v>0</v>
      </c>
      <c r="V406" s="34">
        <f t="shared" si="200"/>
        <v>0</v>
      </c>
      <c r="W406" s="34">
        <f t="shared" si="200"/>
        <v>0</v>
      </c>
      <c r="X406" s="34">
        <f t="shared" si="200"/>
        <v>0</v>
      </c>
      <c r="Y406" s="34">
        <f t="shared" si="200"/>
        <v>0</v>
      </c>
      <c r="Z406" s="34">
        <f t="shared" si="200"/>
        <v>0</v>
      </c>
      <c r="AA406" s="34">
        <f t="shared" si="200"/>
        <v>0</v>
      </c>
      <c r="AB406" s="34">
        <f t="shared" si="200"/>
        <v>0</v>
      </c>
      <c r="AC406" s="34">
        <f t="shared" si="200"/>
        <v>0</v>
      </c>
      <c r="AD406" s="34">
        <f t="shared" si="200"/>
        <v>0</v>
      </c>
      <c r="AE406" s="34">
        <f t="shared" si="200"/>
        <v>0</v>
      </c>
      <c r="AF406" s="34">
        <f t="shared" si="200"/>
        <v>0</v>
      </c>
      <c r="AG406" s="34">
        <f t="shared" si="200"/>
        <v>0</v>
      </c>
      <c r="AH406" s="34">
        <f t="shared" si="200"/>
        <v>0</v>
      </c>
      <c r="AI406" s="34">
        <f t="shared" si="200"/>
        <v>0</v>
      </c>
      <c r="AJ406" s="34">
        <f t="shared" si="200"/>
        <v>0</v>
      </c>
      <c r="AK406" s="34">
        <f t="shared" si="200"/>
        <v>0</v>
      </c>
      <c r="AL406" s="34">
        <f t="shared" si="200"/>
        <v>0</v>
      </c>
      <c r="AM406" s="34">
        <f t="shared" si="200"/>
        <v>0</v>
      </c>
      <c r="AN406" s="34">
        <f t="shared" si="200"/>
        <v>0</v>
      </c>
      <c r="AO406" s="34">
        <f t="shared" si="200"/>
        <v>0</v>
      </c>
      <c r="AP406" s="34">
        <f t="shared" si="200"/>
        <v>0</v>
      </c>
      <c r="AQ406" s="34">
        <f t="shared" si="200"/>
        <v>0</v>
      </c>
      <c r="AR406" s="34">
        <f t="shared" si="200"/>
        <v>0</v>
      </c>
      <c r="AS406" s="34">
        <f t="shared" si="200"/>
        <v>0</v>
      </c>
      <c r="AT406" s="34">
        <f t="shared" si="200"/>
        <v>0</v>
      </c>
      <c r="AU406" s="34">
        <f t="shared" si="200"/>
        <v>0</v>
      </c>
      <c r="AV406" s="34">
        <f t="shared" si="200"/>
        <v>0</v>
      </c>
      <c r="AX406" s="35" t="str">
        <f>IF(E406&lt;&gt;0,IF(ROUND(SUM(G406:AV406),5)=ROUND(F406,5),"OK","ERROR!"),"")</f>
        <v>OK</v>
      </c>
      <c r="AY406" s="53" t="s">
        <v>1133</v>
      </c>
      <c r="AZ406" s="36">
        <f>BA406</f>
        <v>11252265</v>
      </c>
      <c r="BA406" s="7">
        <f>IF(AY406&lt;&gt;0,VLOOKUP(AY406,'2021 ROO Import'!$A$1:$D$966,4,FALSE),0)</f>
        <v>11252265</v>
      </c>
    </row>
    <row r="407" spans="1:53" ht="9.75" customHeight="1" x14ac:dyDescent="0.15">
      <c r="A407" s="25">
        <f t="shared" si="196"/>
        <v>407</v>
      </c>
      <c r="C407" s="3" t="s">
        <v>1132</v>
      </c>
      <c r="E407" s="46"/>
      <c r="F407" s="3">
        <f>($AZ407)</f>
        <v>98251722.188887924</v>
      </c>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4"/>
      <c r="AL407" s="34"/>
      <c r="AM407" s="34"/>
      <c r="AN407" s="34"/>
      <c r="AO407" s="34"/>
      <c r="AP407" s="34"/>
      <c r="AQ407" s="34"/>
      <c r="AR407" s="34"/>
      <c r="AS407" s="34"/>
      <c r="AT407" s="34"/>
      <c r="AU407" s="34"/>
      <c r="AV407" s="34"/>
      <c r="AY407" s="53" t="s">
        <v>1134</v>
      </c>
      <c r="AZ407" s="36">
        <f>BA407</f>
        <v>98251722.188887924</v>
      </c>
      <c r="BA407" s="7">
        <f>IF(AY407&lt;&gt;0,VLOOKUP(AY407,'2021 ROO Import'!$A$1:$D$966,4,FALSE),0)</f>
        <v>98251722.188887924</v>
      </c>
    </row>
    <row r="408" spans="1:53" ht="9.75" customHeight="1" x14ac:dyDescent="0.15">
      <c r="A408" s="25">
        <f t="shared" si="196"/>
        <v>408</v>
      </c>
      <c r="B408" s="3" t="s">
        <v>46</v>
      </c>
      <c r="AX408" s="35" t="str">
        <f t="shared" si="177"/>
        <v/>
      </c>
      <c r="AZ408" s="36">
        <f t="shared" si="178"/>
        <v>0</v>
      </c>
      <c r="BA408" s="7">
        <f>IF(AY408&lt;&gt;0,VLOOKUP(AY408,'2021 ROO Import'!$A$1:$D$966,4,FALSE),0)</f>
        <v>0</v>
      </c>
    </row>
    <row r="409" spans="1:53" ht="9.75" customHeight="1" x14ac:dyDescent="0.15">
      <c r="A409" s="25">
        <f t="shared" si="196"/>
        <v>409</v>
      </c>
      <c r="B409" s="3" t="s">
        <v>454</v>
      </c>
      <c r="C409" s="3" t="s">
        <v>455</v>
      </c>
      <c r="AX409" s="35" t="str">
        <f t="shared" si="177"/>
        <v/>
      </c>
      <c r="AZ409" s="36">
        <f t="shared" si="178"/>
        <v>0</v>
      </c>
      <c r="BA409" s="7">
        <f>IF(AY409&lt;&gt;0,VLOOKUP(AY409,'2021 ROO Import'!$A$1:$D$966,4,FALSE),0)</f>
        <v>0</v>
      </c>
    </row>
    <row r="410" spans="1:53" ht="9.75" customHeight="1" x14ac:dyDescent="0.15">
      <c r="A410" s="25">
        <f t="shared" si="196"/>
        <v>410</v>
      </c>
      <c r="B410" s="3" t="s">
        <v>46</v>
      </c>
      <c r="C410" s="3" t="s">
        <v>452</v>
      </c>
      <c r="E410" s="44" t="s">
        <v>630</v>
      </c>
      <c r="F410" s="3">
        <f>($AZ410)</f>
        <v>0</v>
      </c>
      <c r="G410" s="34">
        <f t="shared" ref="G410:V411" si="201">INDEX(Func_Alloc,MATCH($E410,FA_Desc,0),MATCH(G$6,$G$6:$AV$6,0))*$F410</f>
        <v>0</v>
      </c>
      <c r="H410" s="34">
        <f t="shared" si="201"/>
        <v>0</v>
      </c>
      <c r="I410" s="34">
        <f t="shared" si="201"/>
        <v>0</v>
      </c>
      <c r="J410" s="34">
        <f t="shared" si="201"/>
        <v>0</v>
      </c>
      <c r="K410" s="34">
        <f t="shared" si="201"/>
        <v>0</v>
      </c>
      <c r="L410" s="34">
        <f t="shared" si="201"/>
        <v>0</v>
      </c>
      <c r="M410" s="34">
        <f t="shared" si="201"/>
        <v>0</v>
      </c>
      <c r="N410" s="34">
        <f t="shared" si="201"/>
        <v>0</v>
      </c>
      <c r="O410" s="34">
        <f t="shared" si="201"/>
        <v>0</v>
      </c>
      <c r="P410" s="34">
        <f t="shared" si="201"/>
        <v>0</v>
      </c>
      <c r="Q410" s="34">
        <f t="shared" si="201"/>
        <v>0</v>
      </c>
      <c r="R410" s="34">
        <f t="shared" si="201"/>
        <v>0</v>
      </c>
      <c r="S410" s="34">
        <f t="shared" si="201"/>
        <v>0</v>
      </c>
      <c r="T410" s="34">
        <f t="shared" si="201"/>
        <v>0</v>
      </c>
      <c r="U410" s="34">
        <f t="shared" si="201"/>
        <v>0</v>
      </c>
      <c r="V410" s="34">
        <f t="shared" si="201"/>
        <v>0</v>
      </c>
      <c r="W410" s="34">
        <f t="shared" ref="K410:AV411" si="202">INDEX(Func_Alloc,MATCH($E410,FA_Desc,0),MATCH(W$6,$G$6:$AV$6,0))*$F410</f>
        <v>0</v>
      </c>
      <c r="X410" s="34">
        <f t="shared" si="202"/>
        <v>0</v>
      </c>
      <c r="Y410" s="34">
        <f t="shared" si="202"/>
        <v>0</v>
      </c>
      <c r="Z410" s="34">
        <f t="shared" si="202"/>
        <v>0</v>
      </c>
      <c r="AA410" s="34">
        <f t="shared" si="202"/>
        <v>0</v>
      </c>
      <c r="AB410" s="34">
        <f t="shared" si="202"/>
        <v>0</v>
      </c>
      <c r="AC410" s="34">
        <f t="shared" si="202"/>
        <v>0</v>
      </c>
      <c r="AD410" s="34">
        <f t="shared" si="202"/>
        <v>0</v>
      </c>
      <c r="AE410" s="34">
        <f t="shared" si="202"/>
        <v>0</v>
      </c>
      <c r="AF410" s="34">
        <f t="shared" si="202"/>
        <v>0</v>
      </c>
      <c r="AG410" s="34">
        <f t="shared" si="202"/>
        <v>0</v>
      </c>
      <c r="AH410" s="34">
        <f t="shared" si="202"/>
        <v>0</v>
      </c>
      <c r="AI410" s="34">
        <f t="shared" si="202"/>
        <v>0</v>
      </c>
      <c r="AJ410" s="34">
        <f t="shared" si="202"/>
        <v>0</v>
      </c>
      <c r="AK410" s="34">
        <f t="shared" si="202"/>
        <v>0</v>
      </c>
      <c r="AL410" s="34">
        <f t="shared" si="202"/>
        <v>0</v>
      </c>
      <c r="AM410" s="34">
        <f t="shared" si="202"/>
        <v>0</v>
      </c>
      <c r="AN410" s="34">
        <f t="shared" si="202"/>
        <v>0</v>
      </c>
      <c r="AO410" s="34">
        <f t="shared" si="202"/>
        <v>0</v>
      </c>
      <c r="AP410" s="34">
        <f t="shared" si="202"/>
        <v>0</v>
      </c>
      <c r="AQ410" s="34">
        <f t="shared" si="202"/>
        <v>0</v>
      </c>
      <c r="AR410" s="34">
        <f t="shared" si="202"/>
        <v>0</v>
      </c>
      <c r="AS410" s="34">
        <f t="shared" si="202"/>
        <v>0</v>
      </c>
      <c r="AT410" s="34">
        <f t="shared" si="202"/>
        <v>0</v>
      </c>
      <c r="AU410" s="34">
        <f t="shared" si="202"/>
        <v>0</v>
      </c>
      <c r="AV410" s="34">
        <f t="shared" si="202"/>
        <v>0</v>
      </c>
      <c r="AX410" s="35" t="str">
        <f t="shared" si="177"/>
        <v>OK</v>
      </c>
      <c r="AY410" s="53">
        <v>450</v>
      </c>
      <c r="AZ410" s="36">
        <f t="shared" si="178"/>
        <v>0</v>
      </c>
      <c r="BA410" s="7">
        <f>IF(AY410&lt;&gt;0,VLOOKUP(AY410,'2021 ROO Import'!$A$1:$D$966,4,FALSE),0)</f>
        <v>0</v>
      </c>
    </row>
    <row r="411" spans="1:53" ht="9.75" customHeight="1" x14ac:dyDescent="0.15">
      <c r="A411" s="25">
        <f t="shared" si="196"/>
        <v>411</v>
      </c>
      <c r="B411" s="3" t="s">
        <v>46</v>
      </c>
      <c r="C411" s="3" t="s">
        <v>453</v>
      </c>
      <c r="E411" s="44" t="s">
        <v>630</v>
      </c>
      <c r="F411" s="3">
        <f>($AZ411)</f>
        <v>193644154.18948346</v>
      </c>
      <c r="G411" s="34">
        <f t="shared" si="201"/>
        <v>88466530.051161855</v>
      </c>
      <c r="H411" s="34">
        <f t="shared" si="201"/>
        <v>0</v>
      </c>
      <c r="I411" s="34">
        <f t="shared" si="201"/>
        <v>0</v>
      </c>
      <c r="J411" s="34">
        <f t="shared" si="201"/>
        <v>105177624.13832161</v>
      </c>
      <c r="K411" s="34">
        <f t="shared" si="202"/>
        <v>0</v>
      </c>
      <c r="L411" s="34">
        <f t="shared" si="202"/>
        <v>0</v>
      </c>
      <c r="M411" s="34">
        <f t="shared" si="202"/>
        <v>0</v>
      </c>
      <c r="N411" s="34">
        <f t="shared" si="202"/>
        <v>0</v>
      </c>
      <c r="O411" s="34">
        <f t="shared" si="202"/>
        <v>0</v>
      </c>
      <c r="P411" s="34">
        <f t="shared" si="202"/>
        <v>0</v>
      </c>
      <c r="Q411" s="34">
        <f t="shared" si="202"/>
        <v>0</v>
      </c>
      <c r="R411" s="34">
        <f t="shared" si="202"/>
        <v>0</v>
      </c>
      <c r="S411" s="34">
        <f t="shared" si="202"/>
        <v>0</v>
      </c>
      <c r="T411" s="34">
        <f t="shared" si="202"/>
        <v>0</v>
      </c>
      <c r="U411" s="34">
        <f t="shared" si="202"/>
        <v>0</v>
      </c>
      <c r="V411" s="34">
        <f t="shared" si="202"/>
        <v>0</v>
      </c>
      <c r="W411" s="34">
        <f t="shared" si="202"/>
        <v>0</v>
      </c>
      <c r="X411" s="34">
        <f t="shared" si="202"/>
        <v>0</v>
      </c>
      <c r="Y411" s="34">
        <f t="shared" si="202"/>
        <v>0</v>
      </c>
      <c r="Z411" s="34">
        <f t="shared" si="202"/>
        <v>0</v>
      </c>
      <c r="AA411" s="34">
        <f t="shared" si="202"/>
        <v>0</v>
      </c>
      <c r="AB411" s="34">
        <f t="shared" si="202"/>
        <v>0</v>
      </c>
      <c r="AC411" s="34">
        <f t="shared" si="202"/>
        <v>0</v>
      </c>
      <c r="AD411" s="34">
        <f t="shared" si="202"/>
        <v>0</v>
      </c>
      <c r="AE411" s="34">
        <f t="shared" si="202"/>
        <v>0</v>
      </c>
      <c r="AF411" s="34">
        <f t="shared" si="202"/>
        <v>0</v>
      </c>
      <c r="AG411" s="34">
        <f t="shared" si="202"/>
        <v>0</v>
      </c>
      <c r="AH411" s="34">
        <f t="shared" si="202"/>
        <v>0</v>
      </c>
      <c r="AI411" s="34">
        <f t="shared" si="202"/>
        <v>0</v>
      </c>
      <c r="AJ411" s="34">
        <f t="shared" si="202"/>
        <v>0</v>
      </c>
      <c r="AK411" s="34">
        <f t="shared" si="202"/>
        <v>0</v>
      </c>
      <c r="AL411" s="34">
        <f t="shared" si="202"/>
        <v>0</v>
      </c>
      <c r="AM411" s="34">
        <f t="shared" si="202"/>
        <v>0</v>
      </c>
      <c r="AN411" s="34">
        <f t="shared" si="202"/>
        <v>0</v>
      </c>
      <c r="AO411" s="34">
        <f t="shared" si="202"/>
        <v>0</v>
      </c>
      <c r="AP411" s="34">
        <f t="shared" si="202"/>
        <v>0</v>
      </c>
      <c r="AQ411" s="34">
        <f t="shared" si="202"/>
        <v>0</v>
      </c>
      <c r="AR411" s="34">
        <f t="shared" si="202"/>
        <v>0</v>
      </c>
      <c r="AS411" s="34">
        <f t="shared" si="202"/>
        <v>0</v>
      </c>
      <c r="AT411" s="34">
        <f t="shared" si="202"/>
        <v>0</v>
      </c>
      <c r="AU411" s="34">
        <f t="shared" si="202"/>
        <v>0</v>
      </c>
      <c r="AV411" s="34">
        <f t="shared" si="202"/>
        <v>0</v>
      </c>
      <c r="AX411" s="35" t="str">
        <f t="shared" si="177"/>
        <v>OK</v>
      </c>
      <c r="AY411" s="53">
        <v>451</v>
      </c>
      <c r="AZ411" s="36">
        <f t="shared" si="178"/>
        <v>193644154.18948346</v>
      </c>
      <c r="BA411" s="7">
        <f>IF(AY411&lt;&gt;0,VLOOKUP(AY411,'2021 ROO Import'!$A$1:$D$966,4,FALSE),0)</f>
        <v>193644154.18948346</v>
      </c>
    </row>
    <row r="412" spans="1:53" ht="9.75" customHeight="1" x14ac:dyDescent="0.15">
      <c r="A412" s="25">
        <f t="shared" si="196"/>
        <v>412</v>
      </c>
      <c r="B412" s="3" t="s">
        <v>46</v>
      </c>
      <c r="C412" s="3" t="s">
        <v>456</v>
      </c>
      <c r="F412" s="3">
        <f>SUM(F410:F411)</f>
        <v>193644154.18948346</v>
      </c>
      <c r="AX412" s="35" t="str">
        <f t="shared" si="177"/>
        <v/>
      </c>
      <c r="AZ412" s="36">
        <f t="shared" si="178"/>
        <v>0</v>
      </c>
      <c r="BA412" s="7">
        <f>IF(AY412&lt;&gt;0,VLOOKUP(AY412,'2021 ROO Import'!$A$1:$D$966,4,FALSE),0)</f>
        <v>0</v>
      </c>
    </row>
    <row r="413" spans="1:53" ht="9.75" customHeight="1" x14ac:dyDescent="0.15">
      <c r="A413" s="25">
        <f t="shared" si="196"/>
        <v>413</v>
      </c>
      <c r="B413" s="3" t="s">
        <v>46</v>
      </c>
      <c r="C413" s="3" t="s">
        <v>46</v>
      </c>
      <c r="AX413" s="35" t="str">
        <f t="shared" si="177"/>
        <v/>
      </c>
      <c r="AZ413" s="36">
        <f t="shared" si="178"/>
        <v>0</v>
      </c>
      <c r="BA413" s="7">
        <f>IF(AY413&lt;&gt;0,VLOOKUP(AY413,'2021 ROO Import'!$A$1:$D$966,4,FALSE),0)</f>
        <v>0</v>
      </c>
    </row>
    <row r="414" spans="1:53" ht="9.75" customHeight="1" x14ac:dyDescent="0.15">
      <c r="A414" s="25">
        <f t="shared" si="196"/>
        <v>414</v>
      </c>
      <c r="B414" s="3" t="s">
        <v>46</v>
      </c>
      <c r="C414" s="3" t="s">
        <v>457</v>
      </c>
      <c r="F414" s="3">
        <f>SUM(F407+F412)</f>
        <v>291895876.37837136</v>
      </c>
      <c r="AX414" s="35" t="str">
        <f t="shared" si="177"/>
        <v/>
      </c>
      <c r="AZ414" s="36">
        <f t="shared" si="178"/>
        <v>0</v>
      </c>
      <c r="BA414" s="7">
        <f>IF(AY414&lt;&gt;0,VLOOKUP(AY414,'2021 ROO Import'!$A$1:$D$966,4,FALSE),0)</f>
        <v>0</v>
      </c>
    </row>
    <row r="415" spans="1:53" ht="9.75" customHeight="1" x14ac:dyDescent="0.15">
      <c r="A415" s="25">
        <f t="shared" si="196"/>
        <v>415</v>
      </c>
      <c r="B415" s="3" t="s">
        <v>46</v>
      </c>
      <c r="C415" s="3" t="s">
        <v>46</v>
      </c>
      <c r="AX415" s="35" t="str">
        <f t="shared" si="177"/>
        <v/>
      </c>
      <c r="AZ415" s="36">
        <f t="shared" si="178"/>
        <v>0</v>
      </c>
      <c r="BA415" s="7">
        <f>IF(AY415&lt;&gt;0,VLOOKUP(AY415,'2021 ROO Import'!$A$1:$D$966,4,FALSE),0)</f>
        <v>0</v>
      </c>
    </row>
    <row r="416" spans="1:53" ht="9.75" customHeight="1" x14ac:dyDescent="0.15">
      <c r="A416" s="25">
        <f t="shared" si="196"/>
        <v>416</v>
      </c>
      <c r="B416" s="3" t="s">
        <v>458</v>
      </c>
      <c r="C416" s="3" t="s">
        <v>459</v>
      </c>
      <c r="E416" s="44" t="s">
        <v>629</v>
      </c>
      <c r="F416" s="3">
        <f>($AZ416)</f>
        <v>340.85182418393009</v>
      </c>
      <c r="G416" s="34">
        <f t="shared" ref="G416:V417" si="203">INDEX(Func_Alloc,MATCH($E416,FA_Desc,0),MATCH(G$6,$G$6:$AV$6,0))*$F416</f>
        <v>340.85182418393009</v>
      </c>
      <c r="H416" s="34">
        <f t="shared" si="203"/>
        <v>0</v>
      </c>
      <c r="I416" s="34">
        <f t="shared" si="203"/>
        <v>0</v>
      </c>
      <c r="J416" s="34">
        <f t="shared" si="203"/>
        <v>0</v>
      </c>
      <c r="K416" s="34">
        <f t="shared" si="203"/>
        <v>0</v>
      </c>
      <c r="L416" s="34">
        <f t="shared" si="203"/>
        <v>0</v>
      </c>
      <c r="M416" s="34">
        <f t="shared" si="203"/>
        <v>0</v>
      </c>
      <c r="N416" s="34">
        <f t="shared" si="203"/>
        <v>0</v>
      </c>
      <c r="O416" s="34">
        <f t="shared" si="203"/>
        <v>0</v>
      </c>
      <c r="P416" s="34">
        <f t="shared" si="203"/>
        <v>0</v>
      </c>
      <c r="Q416" s="34">
        <f t="shared" si="203"/>
        <v>0</v>
      </c>
      <c r="R416" s="34">
        <f t="shared" si="203"/>
        <v>0</v>
      </c>
      <c r="S416" s="34">
        <f t="shared" si="203"/>
        <v>0</v>
      </c>
      <c r="T416" s="34">
        <f t="shared" si="203"/>
        <v>0</v>
      </c>
      <c r="U416" s="34">
        <f t="shared" si="203"/>
        <v>0</v>
      </c>
      <c r="V416" s="34">
        <f t="shared" si="203"/>
        <v>0</v>
      </c>
      <c r="W416" s="34">
        <f t="shared" ref="K416:AV417" si="204">INDEX(Func_Alloc,MATCH($E416,FA_Desc,0),MATCH(W$6,$G$6:$AV$6,0))*$F416</f>
        <v>0</v>
      </c>
      <c r="X416" s="34">
        <f t="shared" si="204"/>
        <v>0</v>
      </c>
      <c r="Y416" s="34">
        <f t="shared" si="204"/>
        <v>0</v>
      </c>
      <c r="Z416" s="34">
        <f t="shared" si="204"/>
        <v>0</v>
      </c>
      <c r="AA416" s="34">
        <f t="shared" si="204"/>
        <v>0</v>
      </c>
      <c r="AB416" s="34">
        <f t="shared" si="204"/>
        <v>0</v>
      </c>
      <c r="AC416" s="34">
        <f t="shared" si="204"/>
        <v>0</v>
      </c>
      <c r="AD416" s="34">
        <f t="shared" si="204"/>
        <v>0</v>
      </c>
      <c r="AE416" s="34">
        <f t="shared" si="204"/>
        <v>0</v>
      </c>
      <c r="AF416" s="34">
        <f t="shared" si="204"/>
        <v>0</v>
      </c>
      <c r="AG416" s="34">
        <f t="shared" si="204"/>
        <v>0</v>
      </c>
      <c r="AH416" s="34">
        <f t="shared" si="204"/>
        <v>0</v>
      </c>
      <c r="AI416" s="34">
        <f t="shared" si="204"/>
        <v>0</v>
      </c>
      <c r="AJ416" s="34">
        <f t="shared" si="204"/>
        <v>0</v>
      </c>
      <c r="AK416" s="34">
        <f t="shared" si="204"/>
        <v>0</v>
      </c>
      <c r="AL416" s="34">
        <f t="shared" si="204"/>
        <v>0</v>
      </c>
      <c r="AM416" s="34">
        <f t="shared" si="204"/>
        <v>0</v>
      </c>
      <c r="AN416" s="34">
        <f t="shared" si="204"/>
        <v>0</v>
      </c>
      <c r="AO416" s="34">
        <f t="shared" si="204"/>
        <v>0</v>
      </c>
      <c r="AP416" s="34">
        <f t="shared" si="204"/>
        <v>0</v>
      </c>
      <c r="AQ416" s="34">
        <f t="shared" si="204"/>
        <v>0</v>
      </c>
      <c r="AR416" s="34">
        <f t="shared" si="204"/>
        <v>0</v>
      </c>
      <c r="AS416" s="34">
        <f t="shared" si="204"/>
        <v>0</v>
      </c>
      <c r="AT416" s="34">
        <f t="shared" si="204"/>
        <v>0</v>
      </c>
      <c r="AU416" s="34">
        <f t="shared" si="204"/>
        <v>0</v>
      </c>
      <c r="AV416" s="34">
        <f t="shared" si="204"/>
        <v>0</v>
      </c>
      <c r="AX416" s="35" t="str">
        <f t="shared" si="177"/>
        <v>OK</v>
      </c>
      <c r="AY416" s="53">
        <v>454</v>
      </c>
      <c r="AZ416" s="36">
        <f t="shared" si="178"/>
        <v>340.85182418393009</v>
      </c>
      <c r="BA416" s="7">
        <f>IF(AY416&lt;&gt;0,VLOOKUP(AY416,'2021 ROO Import'!$A$1:$D$966,4,FALSE),0)</f>
        <v>340.85182418393009</v>
      </c>
    </row>
    <row r="417" spans="1:53" ht="9.75" customHeight="1" x14ac:dyDescent="0.15">
      <c r="A417" s="25">
        <f t="shared" si="196"/>
        <v>417</v>
      </c>
      <c r="B417" s="3" t="s">
        <v>460</v>
      </c>
      <c r="C417" s="3" t="s">
        <v>461</v>
      </c>
      <c r="E417" s="44" t="s">
        <v>629</v>
      </c>
      <c r="F417" s="3">
        <f>($AZ417)</f>
        <v>5171850.1907063732</v>
      </c>
      <c r="G417" s="34">
        <f t="shared" si="203"/>
        <v>5171850.1907063732</v>
      </c>
      <c r="H417" s="34">
        <f t="shared" si="203"/>
        <v>0</v>
      </c>
      <c r="I417" s="34">
        <f t="shared" si="203"/>
        <v>0</v>
      </c>
      <c r="J417" s="34">
        <f t="shared" si="203"/>
        <v>0</v>
      </c>
      <c r="K417" s="34">
        <f t="shared" si="204"/>
        <v>0</v>
      </c>
      <c r="L417" s="34">
        <f t="shared" si="204"/>
        <v>0</v>
      </c>
      <c r="M417" s="34">
        <f t="shared" si="204"/>
        <v>0</v>
      </c>
      <c r="N417" s="34">
        <f t="shared" si="204"/>
        <v>0</v>
      </c>
      <c r="O417" s="34">
        <f t="shared" si="204"/>
        <v>0</v>
      </c>
      <c r="P417" s="34">
        <f t="shared" si="204"/>
        <v>0</v>
      </c>
      <c r="Q417" s="34">
        <f t="shared" si="204"/>
        <v>0</v>
      </c>
      <c r="R417" s="34">
        <f t="shared" si="204"/>
        <v>0</v>
      </c>
      <c r="S417" s="34">
        <f t="shared" si="204"/>
        <v>0</v>
      </c>
      <c r="T417" s="34">
        <f t="shared" si="204"/>
        <v>0</v>
      </c>
      <c r="U417" s="34">
        <f t="shared" si="204"/>
        <v>0</v>
      </c>
      <c r="V417" s="34">
        <f t="shared" si="204"/>
        <v>0</v>
      </c>
      <c r="W417" s="34">
        <f t="shared" si="204"/>
        <v>0</v>
      </c>
      <c r="X417" s="34">
        <f t="shared" si="204"/>
        <v>0</v>
      </c>
      <c r="Y417" s="34">
        <f t="shared" si="204"/>
        <v>0</v>
      </c>
      <c r="Z417" s="34">
        <f t="shared" si="204"/>
        <v>0</v>
      </c>
      <c r="AA417" s="34">
        <f t="shared" si="204"/>
        <v>0</v>
      </c>
      <c r="AB417" s="34">
        <f t="shared" si="204"/>
        <v>0</v>
      </c>
      <c r="AC417" s="34">
        <f t="shared" si="204"/>
        <v>0</v>
      </c>
      <c r="AD417" s="34">
        <f t="shared" si="204"/>
        <v>0</v>
      </c>
      <c r="AE417" s="34">
        <f t="shared" si="204"/>
        <v>0</v>
      </c>
      <c r="AF417" s="34">
        <f t="shared" si="204"/>
        <v>0</v>
      </c>
      <c r="AG417" s="34">
        <f t="shared" si="204"/>
        <v>0</v>
      </c>
      <c r="AH417" s="34">
        <f t="shared" si="204"/>
        <v>0</v>
      </c>
      <c r="AI417" s="34">
        <f t="shared" si="204"/>
        <v>0</v>
      </c>
      <c r="AJ417" s="34">
        <f t="shared" si="204"/>
        <v>0</v>
      </c>
      <c r="AK417" s="34">
        <f t="shared" si="204"/>
        <v>0</v>
      </c>
      <c r="AL417" s="34">
        <f t="shared" si="204"/>
        <v>0</v>
      </c>
      <c r="AM417" s="34">
        <f t="shared" si="204"/>
        <v>0</v>
      </c>
      <c r="AN417" s="34">
        <f t="shared" si="204"/>
        <v>0</v>
      </c>
      <c r="AO417" s="34">
        <f t="shared" si="204"/>
        <v>0</v>
      </c>
      <c r="AP417" s="34">
        <f t="shared" si="204"/>
        <v>0</v>
      </c>
      <c r="AQ417" s="34">
        <f t="shared" si="204"/>
        <v>0</v>
      </c>
      <c r="AR417" s="34">
        <f t="shared" si="204"/>
        <v>0</v>
      </c>
      <c r="AS417" s="34">
        <f t="shared" si="204"/>
        <v>0</v>
      </c>
      <c r="AT417" s="34">
        <f t="shared" si="204"/>
        <v>0</v>
      </c>
      <c r="AU417" s="34">
        <f t="shared" si="204"/>
        <v>0</v>
      </c>
      <c r="AV417" s="34">
        <f t="shared" si="204"/>
        <v>0</v>
      </c>
      <c r="AX417" s="35" t="str">
        <f t="shared" ref="AX417:AX480" si="205">IF(E417&lt;&gt;0,IF(ROUND(SUM(G417:AV417),5)=ROUND(F417,5),"OK","ERROR!"),"")</f>
        <v>OK</v>
      </c>
      <c r="AY417" s="53">
        <v>455</v>
      </c>
      <c r="AZ417" s="36">
        <f t="shared" ref="AZ417:AZ480" si="206">BA417</f>
        <v>5171850.1907063732</v>
      </c>
      <c r="BA417" s="7">
        <f>IF(AY417&lt;&gt;0,VLOOKUP(AY417,'2021 ROO Import'!$A$1:$D$966,4,FALSE),0)</f>
        <v>5171850.1907063732</v>
      </c>
    </row>
    <row r="418" spans="1:53" ht="9.75" customHeight="1" x14ac:dyDescent="0.15">
      <c r="A418" s="25">
        <f t="shared" si="196"/>
        <v>418</v>
      </c>
      <c r="B418" s="3" t="s">
        <v>46</v>
      </c>
      <c r="C418" s="3" t="s">
        <v>46</v>
      </c>
      <c r="AX418" s="35" t="str">
        <f t="shared" si="205"/>
        <v/>
      </c>
      <c r="AZ418" s="36">
        <f t="shared" si="206"/>
        <v>0</v>
      </c>
      <c r="BA418" s="7">
        <f>IF(AY418&lt;&gt;0,VLOOKUP(AY418,'2021 ROO Import'!$A$1:$D$966,4,FALSE),0)</f>
        <v>0</v>
      </c>
    </row>
    <row r="419" spans="1:53" ht="9.75" customHeight="1" x14ac:dyDescent="0.15">
      <c r="A419" s="25">
        <f t="shared" si="196"/>
        <v>419</v>
      </c>
      <c r="B419" s="3" t="s">
        <v>46</v>
      </c>
      <c r="C419" s="3" t="s">
        <v>462</v>
      </c>
      <c r="F419" s="3">
        <f>SUM(F414:F417)</f>
        <v>297068067.42090189</v>
      </c>
      <c r="AX419" s="35" t="str">
        <f t="shared" si="205"/>
        <v/>
      </c>
      <c r="AZ419" s="36">
        <f t="shared" si="206"/>
        <v>0</v>
      </c>
      <c r="BA419" s="7">
        <f>IF(AY419&lt;&gt;0,VLOOKUP(AY419,'2021 ROO Import'!$A$1:$D$966,4,FALSE),0)</f>
        <v>0</v>
      </c>
    </row>
    <row r="420" spans="1:53" ht="9.75" customHeight="1" x14ac:dyDescent="0.15">
      <c r="A420" s="25">
        <f t="shared" si="196"/>
        <v>420</v>
      </c>
      <c r="B420" s="3" t="s">
        <v>46</v>
      </c>
      <c r="C420" s="3" t="s">
        <v>46</v>
      </c>
      <c r="AX420" s="35" t="str">
        <f t="shared" si="205"/>
        <v/>
      </c>
      <c r="AZ420" s="36">
        <f t="shared" si="206"/>
        <v>0</v>
      </c>
      <c r="BA420" s="7">
        <f>IF(AY420&lt;&gt;0,VLOOKUP(AY420,'2021 ROO Import'!$A$1:$D$966,4,FALSE),0)</f>
        <v>0</v>
      </c>
    </row>
    <row r="421" spans="1:53" ht="9.75" customHeight="1" x14ac:dyDescent="0.15">
      <c r="A421" s="25">
        <f t="shared" si="196"/>
        <v>421</v>
      </c>
      <c r="B421" s="3" t="s">
        <v>46</v>
      </c>
      <c r="C421" s="3" t="s">
        <v>463</v>
      </c>
      <c r="F421" s="3">
        <f>SUM(F335+F368+F399+F419)</f>
        <v>491267870.79420811</v>
      </c>
      <c r="AX421" s="35" t="str">
        <f t="shared" si="205"/>
        <v/>
      </c>
      <c r="AZ421" s="36">
        <f t="shared" si="206"/>
        <v>0</v>
      </c>
      <c r="BA421" s="7">
        <f>IF(AY421&lt;&gt;0,VLOOKUP(AY421,'2021 ROO Import'!$A$1:$D$966,4,FALSE),0)</f>
        <v>0</v>
      </c>
    </row>
    <row r="422" spans="1:53" ht="9.75" customHeight="1" x14ac:dyDescent="0.15">
      <c r="A422" s="25">
        <f t="shared" si="196"/>
        <v>422</v>
      </c>
      <c r="AX422" s="35" t="str">
        <f t="shared" si="205"/>
        <v/>
      </c>
      <c r="AZ422" s="36">
        <f t="shared" si="206"/>
        <v>0</v>
      </c>
      <c r="BA422" s="7">
        <f>IF(AY422&lt;&gt;0,VLOOKUP(AY422,'2021 ROO Import'!$A$1:$D$966,4,FALSE),0)</f>
        <v>0</v>
      </c>
    </row>
    <row r="423" spans="1:53" ht="9.75" customHeight="1" x14ac:dyDescent="0.15">
      <c r="A423" s="25">
        <f t="shared" si="196"/>
        <v>423</v>
      </c>
      <c r="B423" s="3" t="s">
        <v>46</v>
      </c>
      <c r="C423" s="3" t="s">
        <v>46</v>
      </c>
      <c r="AX423" s="35" t="str">
        <f t="shared" si="205"/>
        <v/>
      </c>
      <c r="AZ423" s="36">
        <f t="shared" si="206"/>
        <v>0</v>
      </c>
      <c r="BA423" s="7">
        <f>IF(AY423&lt;&gt;0,VLOOKUP(AY423,'2021 ROO Import'!$A$1:$D$966,4,FALSE),0)</f>
        <v>0</v>
      </c>
    </row>
    <row r="424" spans="1:53" ht="9.75" customHeight="1" x14ac:dyDescent="0.15">
      <c r="A424" s="25">
        <f t="shared" si="196"/>
        <v>424</v>
      </c>
      <c r="B424" s="3" t="s">
        <v>464</v>
      </c>
      <c r="AX424" s="35" t="str">
        <f t="shared" si="205"/>
        <v/>
      </c>
      <c r="AZ424" s="36">
        <f t="shared" si="206"/>
        <v>0</v>
      </c>
      <c r="BA424" s="7">
        <f>IF(AY424&lt;&gt;0,VLOOKUP(AY424,'2021 ROO Import'!$A$1:$D$966,4,FALSE),0)</f>
        <v>0</v>
      </c>
    </row>
    <row r="425" spans="1:53" ht="9.75" customHeight="1" x14ac:dyDescent="0.15">
      <c r="A425" s="25">
        <f t="shared" si="196"/>
        <v>425</v>
      </c>
      <c r="AX425" s="35" t="str">
        <f t="shared" si="205"/>
        <v/>
      </c>
      <c r="AZ425" s="36">
        <f t="shared" si="206"/>
        <v>0</v>
      </c>
      <c r="BA425" s="7">
        <f>IF(AY425&lt;&gt;0,VLOOKUP(AY425,'2021 ROO Import'!$A$1:$D$966,4,FALSE),0)</f>
        <v>0</v>
      </c>
    </row>
    <row r="426" spans="1:53" ht="9.75" customHeight="1" x14ac:dyDescent="0.15">
      <c r="A426" s="25">
        <f t="shared" si="196"/>
        <v>426</v>
      </c>
      <c r="B426" s="3" t="s">
        <v>379</v>
      </c>
      <c r="AX426" s="35" t="str">
        <f t="shared" si="205"/>
        <v/>
      </c>
      <c r="AZ426" s="36">
        <f t="shared" si="206"/>
        <v>0</v>
      </c>
      <c r="BA426" s="7">
        <f>IF(AY426&lt;&gt;0,VLOOKUP(AY426,'2021 ROO Import'!$A$1:$D$966,4,FALSE),0)</f>
        <v>0</v>
      </c>
    </row>
    <row r="427" spans="1:53" ht="9.75" customHeight="1" x14ac:dyDescent="0.15">
      <c r="A427" s="25">
        <f t="shared" si="196"/>
        <v>427</v>
      </c>
      <c r="B427" s="3" t="s">
        <v>465</v>
      </c>
      <c r="C427" s="3" t="s">
        <v>381</v>
      </c>
      <c r="E427" s="44" t="s">
        <v>1034</v>
      </c>
      <c r="F427" s="3">
        <f>($AZ427)</f>
        <v>2796001.5033920291</v>
      </c>
      <c r="G427" s="34">
        <f t="shared" ref="G427:AV433" si="207">INDEX(Func_Alloc,MATCH($E427,FA_Desc,0),MATCH(G$6,$G$6:$AV$6,0))*$F427</f>
        <v>0</v>
      </c>
      <c r="H427" s="34">
        <f t="shared" si="207"/>
        <v>0</v>
      </c>
      <c r="I427" s="34">
        <f t="shared" si="207"/>
        <v>0</v>
      </c>
      <c r="J427" s="34">
        <f t="shared" si="207"/>
        <v>0</v>
      </c>
      <c r="K427" s="34">
        <f t="shared" si="207"/>
        <v>0</v>
      </c>
      <c r="L427" s="34">
        <f t="shared" si="207"/>
        <v>0</v>
      </c>
      <c r="M427" s="34">
        <f t="shared" si="207"/>
        <v>0</v>
      </c>
      <c r="N427" s="34">
        <f t="shared" si="207"/>
        <v>2795725.7564261528</v>
      </c>
      <c r="O427" s="34">
        <f t="shared" si="207"/>
        <v>0</v>
      </c>
      <c r="P427" s="34">
        <f t="shared" si="207"/>
        <v>275.74696587589006</v>
      </c>
      <c r="Q427" s="34">
        <f t="shared" si="207"/>
        <v>0</v>
      </c>
      <c r="R427" s="34">
        <f t="shared" si="207"/>
        <v>0</v>
      </c>
      <c r="S427" s="34">
        <f t="shared" si="207"/>
        <v>0</v>
      </c>
      <c r="T427" s="34">
        <f t="shared" si="207"/>
        <v>0</v>
      </c>
      <c r="U427" s="34">
        <f t="shared" si="207"/>
        <v>0</v>
      </c>
      <c r="V427" s="34">
        <f t="shared" si="207"/>
        <v>0</v>
      </c>
      <c r="W427" s="34">
        <f t="shared" si="207"/>
        <v>0</v>
      </c>
      <c r="X427" s="34">
        <f t="shared" si="207"/>
        <v>0</v>
      </c>
      <c r="Y427" s="34">
        <f t="shared" si="207"/>
        <v>0</v>
      </c>
      <c r="Z427" s="34">
        <f t="shared" si="207"/>
        <v>0</v>
      </c>
      <c r="AA427" s="34">
        <f t="shared" si="207"/>
        <v>0</v>
      </c>
      <c r="AB427" s="34">
        <f t="shared" si="207"/>
        <v>0</v>
      </c>
      <c r="AC427" s="34">
        <f t="shared" si="207"/>
        <v>0</v>
      </c>
      <c r="AD427" s="34">
        <f t="shared" si="207"/>
        <v>0</v>
      </c>
      <c r="AE427" s="34">
        <f t="shared" si="207"/>
        <v>0</v>
      </c>
      <c r="AF427" s="34">
        <f t="shared" si="207"/>
        <v>0</v>
      </c>
      <c r="AG427" s="34">
        <f t="shared" si="207"/>
        <v>0</v>
      </c>
      <c r="AH427" s="34">
        <f t="shared" si="207"/>
        <v>0</v>
      </c>
      <c r="AI427" s="34">
        <f t="shared" si="207"/>
        <v>0</v>
      </c>
      <c r="AJ427" s="34">
        <f t="shared" si="207"/>
        <v>0</v>
      </c>
      <c r="AK427" s="34">
        <f t="shared" si="207"/>
        <v>0</v>
      </c>
      <c r="AL427" s="34">
        <f t="shared" si="207"/>
        <v>0</v>
      </c>
      <c r="AM427" s="34">
        <f t="shared" si="207"/>
        <v>0</v>
      </c>
      <c r="AN427" s="34">
        <f t="shared" si="207"/>
        <v>0</v>
      </c>
      <c r="AO427" s="34">
        <f t="shared" si="207"/>
        <v>0</v>
      </c>
      <c r="AP427" s="34">
        <f t="shared" si="207"/>
        <v>0</v>
      </c>
      <c r="AQ427" s="34">
        <f t="shared" si="207"/>
        <v>0</v>
      </c>
      <c r="AR427" s="34">
        <f t="shared" si="207"/>
        <v>0</v>
      </c>
      <c r="AS427" s="34">
        <f t="shared" si="207"/>
        <v>0</v>
      </c>
      <c r="AT427" s="34">
        <f t="shared" si="207"/>
        <v>0</v>
      </c>
      <c r="AU427" s="34">
        <f t="shared" si="207"/>
        <v>0</v>
      </c>
      <c r="AV427" s="34">
        <f t="shared" si="207"/>
        <v>0</v>
      </c>
      <c r="AX427" s="35" t="str">
        <f t="shared" si="205"/>
        <v>OK</v>
      </c>
      <c r="AY427" s="53">
        <v>462</v>
      </c>
      <c r="AZ427" s="36">
        <f t="shared" si="206"/>
        <v>2796001.5033920291</v>
      </c>
      <c r="BA427" s="7">
        <f>IF(AY427&lt;&gt;0,VLOOKUP(AY427,'2021 ROO Import'!$A$1:$D$966,4,FALSE),0)</f>
        <v>2796001.5033920291</v>
      </c>
    </row>
    <row r="428" spans="1:53" ht="9.75" customHeight="1" x14ac:dyDescent="0.15">
      <c r="A428" s="25">
        <f t="shared" si="196"/>
        <v>428</v>
      </c>
      <c r="B428" s="3" t="s">
        <v>466</v>
      </c>
      <c r="C428" s="3" t="s">
        <v>467</v>
      </c>
      <c r="E428" s="44" t="s">
        <v>1002</v>
      </c>
      <c r="F428" s="3">
        <f t="shared" ref="F428:F433" si="208">($AZ428)</f>
        <v>5106851.3053344106</v>
      </c>
      <c r="G428" s="34">
        <f t="shared" si="207"/>
        <v>0</v>
      </c>
      <c r="H428" s="34">
        <f t="shared" si="207"/>
        <v>0</v>
      </c>
      <c r="I428" s="34">
        <f t="shared" si="207"/>
        <v>0</v>
      </c>
      <c r="J428" s="34">
        <f t="shared" si="207"/>
        <v>0</v>
      </c>
      <c r="K428" s="34">
        <f t="shared" si="207"/>
        <v>0</v>
      </c>
      <c r="L428" s="34">
        <f t="shared" si="207"/>
        <v>0</v>
      </c>
      <c r="M428" s="34">
        <f t="shared" si="207"/>
        <v>0</v>
      </c>
      <c r="N428" s="34">
        <f t="shared" si="207"/>
        <v>5106533.8734602863</v>
      </c>
      <c r="O428" s="34">
        <f t="shared" si="207"/>
        <v>0</v>
      </c>
      <c r="P428" s="34">
        <f t="shared" si="207"/>
        <v>317.43187412485952</v>
      </c>
      <c r="Q428" s="34">
        <f t="shared" si="207"/>
        <v>0</v>
      </c>
      <c r="R428" s="34">
        <f t="shared" si="207"/>
        <v>0</v>
      </c>
      <c r="S428" s="34">
        <f t="shared" si="207"/>
        <v>0</v>
      </c>
      <c r="T428" s="34">
        <f t="shared" si="207"/>
        <v>0</v>
      </c>
      <c r="U428" s="34">
        <f t="shared" si="207"/>
        <v>0</v>
      </c>
      <c r="V428" s="34">
        <f t="shared" si="207"/>
        <v>0</v>
      </c>
      <c r="W428" s="34">
        <f t="shared" si="207"/>
        <v>0</v>
      </c>
      <c r="X428" s="34">
        <f t="shared" si="207"/>
        <v>0</v>
      </c>
      <c r="Y428" s="34">
        <f t="shared" si="207"/>
        <v>0</v>
      </c>
      <c r="Z428" s="34">
        <f t="shared" si="207"/>
        <v>0</v>
      </c>
      <c r="AA428" s="34">
        <f t="shared" si="207"/>
        <v>0</v>
      </c>
      <c r="AB428" s="34">
        <f t="shared" si="207"/>
        <v>0</v>
      </c>
      <c r="AC428" s="34">
        <f t="shared" si="207"/>
        <v>0</v>
      </c>
      <c r="AD428" s="34">
        <f t="shared" si="207"/>
        <v>0</v>
      </c>
      <c r="AE428" s="34">
        <f t="shared" si="207"/>
        <v>0</v>
      </c>
      <c r="AF428" s="34">
        <f t="shared" si="207"/>
        <v>0</v>
      </c>
      <c r="AG428" s="34">
        <f t="shared" si="207"/>
        <v>0</v>
      </c>
      <c r="AH428" s="34">
        <f t="shared" si="207"/>
        <v>0</v>
      </c>
      <c r="AI428" s="34">
        <f t="shared" si="207"/>
        <v>0</v>
      </c>
      <c r="AJ428" s="34">
        <f t="shared" si="207"/>
        <v>0</v>
      </c>
      <c r="AK428" s="34">
        <f t="shared" si="207"/>
        <v>0</v>
      </c>
      <c r="AL428" s="34">
        <f t="shared" si="207"/>
        <v>0</v>
      </c>
      <c r="AM428" s="34">
        <f t="shared" si="207"/>
        <v>0</v>
      </c>
      <c r="AN428" s="34">
        <f t="shared" si="207"/>
        <v>0</v>
      </c>
      <c r="AO428" s="34">
        <f t="shared" si="207"/>
        <v>0</v>
      </c>
      <c r="AP428" s="34">
        <f t="shared" si="207"/>
        <v>0</v>
      </c>
      <c r="AQ428" s="34">
        <f t="shared" si="207"/>
        <v>0</v>
      </c>
      <c r="AR428" s="34">
        <f t="shared" si="207"/>
        <v>0</v>
      </c>
      <c r="AS428" s="34">
        <f t="shared" si="207"/>
        <v>0</v>
      </c>
      <c r="AT428" s="34">
        <f t="shared" si="207"/>
        <v>0</v>
      </c>
      <c r="AU428" s="34">
        <f t="shared" si="207"/>
        <v>0</v>
      </c>
      <c r="AV428" s="34">
        <f t="shared" si="207"/>
        <v>0</v>
      </c>
      <c r="AX428" s="35" t="str">
        <f t="shared" si="205"/>
        <v>OK</v>
      </c>
      <c r="AY428" s="53">
        <v>463</v>
      </c>
      <c r="AZ428" s="36">
        <f t="shared" si="206"/>
        <v>5106851.3053344106</v>
      </c>
      <c r="BA428" s="7">
        <f>IF(AY428&lt;&gt;0,VLOOKUP(AY428,'2021 ROO Import'!$A$1:$D$966,4,FALSE),0)</f>
        <v>5106851.3053344106</v>
      </c>
    </row>
    <row r="429" spans="1:53" ht="9.75" customHeight="1" x14ac:dyDescent="0.15">
      <c r="A429" s="25">
        <f t="shared" si="196"/>
        <v>429</v>
      </c>
      <c r="B429" s="3" t="s">
        <v>468</v>
      </c>
      <c r="C429" s="3" t="s">
        <v>469</v>
      </c>
      <c r="E429" s="44" t="s">
        <v>995</v>
      </c>
      <c r="F429" s="3">
        <f t="shared" si="208"/>
        <v>2923037.9300671746</v>
      </c>
      <c r="G429" s="34">
        <f t="shared" si="207"/>
        <v>0</v>
      </c>
      <c r="H429" s="34">
        <f t="shared" si="207"/>
        <v>0</v>
      </c>
      <c r="I429" s="34">
        <f t="shared" si="207"/>
        <v>0</v>
      </c>
      <c r="J429" s="34">
        <f t="shared" si="207"/>
        <v>0</v>
      </c>
      <c r="K429" s="34">
        <f t="shared" si="207"/>
        <v>0</v>
      </c>
      <c r="L429" s="34">
        <f t="shared" si="207"/>
        <v>0</v>
      </c>
      <c r="M429" s="34">
        <f t="shared" si="207"/>
        <v>0</v>
      </c>
      <c r="N429" s="34">
        <f t="shared" si="207"/>
        <v>2922540.3872024352</v>
      </c>
      <c r="O429" s="34">
        <f t="shared" si="207"/>
        <v>0</v>
      </c>
      <c r="P429" s="34">
        <f t="shared" si="207"/>
        <v>497.54286473916881</v>
      </c>
      <c r="Q429" s="34">
        <f t="shared" si="207"/>
        <v>0</v>
      </c>
      <c r="R429" s="34">
        <f t="shared" si="207"/>
        <v>0</v>
      </c>
      <c r="S429" s="34">
        <f t="shared" si="207"/>
        <v>0</v>
      </c>
      <c r="T429" s="34">
        <f t="shared" si="207"/>
        <v>0</v>
      </c>
      <c r="U429" s="34">
        <f t="shared" si="207"/>
        <v>0</v>
      </c>
      <c r="V429" s="34">
        <f t="shared" si="207"/>
        <v>0</v>
      </c>
      <c r="W429" s="34">
        <f t="shared" si="207"/>
        <v>0</v>
      </c>
      <c r="X429" s="34">
        <f t="shared" si="207"/>
        <v>0</v>
      </c>
      <c r="Y429" s="34">
        <f t="shared" si="207"/>
        <v>0</v>
      </c>
      <c r="Z429" s="34">
        <f t="shared" si="207"/>
        <v>0</v>
      </c>
      <c r="AA429" s="34">
        <f t="shared" si="207"/>
        <v>0</v>
      </c>
      <c r="AB429" s="34">
        <f t="shared" si="207"/>
        <v>0</v>
      </c>
      <c r="AC429" s="34">
        <f t="shared" si="207"/>
        <v>0</v>
      </c>
      <c r="AD429" s="34">
        <f t="shared" si="207"/>
        <v>0</v>
      </c>
      <c r="AE429" s="34">
        <f t="shared" si="207"/>
        <v>0</v>
      </c>
      <c r="AF429" s="34">
        <f t="shared" si="207"/>
        <v>0</v>
      </c>
      <c r="AG429" s="34">
        <f t="shared" si="207"/>
        <v>0</v>
      </c>
      <c r="AH429" s="34">
        <f t="shared" si="207"/>
        <v>0</v>
      </c>
      <c r="AI429" s="34">
        <f t="shared" si="207"/>
        <v>0</v>
      </c>
      <c r="AJ429" s="34">
        <f t="shared" si="207"/>
        <v>0</v>
      </c>
      <c r="AK429" s="34">
        <f t="shared" si="207"/>
        <v>0</v>
      </c>
      <c r="AL429" s="34">
        <f t="shared" si="207"/>
        <v>0</v>
      </c>
      <c r="AM429" s="34">
        <f t="shared" si="207"/>
        <v>0</v>
      </c>
      <c r="AN429" s="34">
        <f t="shared" si="207"/>
        <v>0</v>
      </c>
      <c r="AO429" s="34">
        <f t="shared" si="207"/>
        <v>0</v>
      </c>
      <c r="AP429" s="34">
        <f t="shared" si="207"/>
        <v>0</v>
      </c>
      <c r="AQ429" s="34">
        <f t="shared" si="207"/>
        <v>0</v>
      </c>
      <c r="AR429" s="34">
        <f t="shared" si="207"/>
        <v>0</v>
      </c>
      <c r="AS429" s="34">
        <f t="shared" si="207"/>
        <v>0</v>
      </c>
      <c r="AT429" s="34">
        <f t="shared" si="207"/>
        <v>0</v>
      </c>
      <c r="AU429" s="34">
        <f t="shared" si="207"/>
        <v>0</v>
      </c>
      <c r="AV429" s="34">
        <f t="shared" si="207"/>
        <v>0</v>
      </c>
      <c r="AX429" s="35" t="str">
        <f t="shared" si="205"/>
        <v>OK</v>
      </c>
      <c r="AY429" s="53">
        <v>464</v>
      </c>
      <c r="AZ429" s="36">
        <f t="shared" si="206"/>
        <v>2923037.9300671746</v>
      </c>
      <c r="BA429" s="7">
        <f>IF(AY429&lt;&gt;0,VLOOKUP(AY429,'2021 ROO Import'!$A$1:$D$966,4,FALSE),0)</f>
        <v>2923037.9300671746</v>
      </c>
    </row>
    <row r="430" spans="1:53" ht="9.75" customHeight="1" x14ac:dyDescent="0.15">
      <c r="A430" s="25">
        <f t="shared" si="196"/>
        <v>430</v>
      </c>
      <c r="B430" s="3" t="s">
        <v>470</v>
      </c>
      <c r="C430" s="3" t="s">
        <v>471</v>
      </c>
      <c r="E430" s="44" t="s">
        <v>1041</v>
      </c>
      <c r="F430" s="3">
        <f t="shared" si="208"/>
        <v>1015531.5400512206</v>
      </c>
      <c r="G430" s="34">
        <f t="shared" si="207"/>
        <v>0</v>
      </c>
      <c r="H430" s="34">
        <f t="shared" si="207"/>
        <v>0</v>
      </c>
      <c r="I430" s="34">
        <f t="shared" si="207"/>
        <v>0</v>
      </c>
      <c r="J430" s="34">
        <f t="shared" si="207"/>
        <v>0</v>
      </c>
      <c r="K430" s="34">
        <f t="shared" si="207"/>
        <v>0</v>
      </c>
      <c r="L430" s="34">
        <f t="shared" si="207"/>
        <v>0</v>
      </c>
      <c r="M430" s="34">
        <f t="shared" si="207"/>
        <v>0</v>
      </c>
      <c r="N430" s="34">
        <f t="shared" si="207"/>
        <v>1015529.7263644739</v>
      </c>
      <c r="O430" s="34">
        <f t="shared" si="207"/>
        <v>0</v>
      </c>
      <c r="P430" s="34">
        <f t="shared" si="207"/>
        <v>1.8136867466723074</v>
      </c>
      <c r="Q430" s="34">
        <f t="shared" si="207"/>
        <v>0</v>
      </c>
      <c r="R430" s="34">
        <f t="shared" si="207"/>
        <v>0</v>
      </c>
      <c r="S430" s="34">
        <f t="shared" si="207"/>
        <v>0</v>
      </c>
      <c r="T430" s="34">
        <f t="shared" si="207"/>
        <v>0</v>
      </c>
      <c r="U430" s="34">
        <f t="shared" si="207"/>
        <v>0</v>
      </c>
      <c r="V430" s="34">
        <f t="shared" si="207"/>
        <v>0</v>
      </c>
      <c r="W430" s="34">
        <f t="shared" si="207"/>
        <v>0</v>
      </c>
      <c r="X430" s="34">
        <f t="shared" si="207"/>
        <v>0</v>
      </c>
      <c r="Y430" s="34">
        <f t="shared" si="207"/>
        <v>0</v>
      </c>
      <c r="Z430" s="34">
        <f t="shared" si="207"/>
        <v>0</v>
      </c>
      <c r="AA430" s="34">
        <f t="shared" si="207"/>
        <v>0</v>
      </c>
      <c r="AB430" s="34">
        <f t="shared" si="207"/>
        <v>0</v>
      </c>
      <c r="AC430" s="34">
        <f t="shared" si="207"/>
        <v>0</v>
      </c>
      <c r="AD430" s="34">
        <f t="shared" si="207"/>
        <v>0</v>
      </c>
      <c r="AE430" s="34">
        <f t="shared" si="207"/>
        <v>0</v>
      </c>
      <c r="AF430" s="34">
        <f t="shared" si="207"/>
        <v>0</v>
      </c>
      <c r="AG430" s="34">
        <f t="shared" si="207"/>
        <v>0</v>
      </c>
      <c r="AH430" s="34">
        <f t="shared" si="207"/>
        <v>0</v>
      </c>
      <c r="AI430" s="34">
        <f t="shared" si="207"/>
        <v>0</v>
      </c>
      <c r="AJ430" s="34">
        <f t="shared" si="207"/>
        <v>0</v>
      </c>
      <c r="AK430" s="34">
        <f t="shared" si="207"/>
        <v>0</v>
      </c>
      <c r="AL430" s="34">
        <f t="shared" si="207"/>
        <v>0</v>
      </c>
      <c r="AM430" s="34">
        <f t="shared" si="207"/>
        <v>0</v>
      </c>
      <c r="AN430" s="34">
        <f t="shared" si="207"/>
        <v>0</v>
      </c>
      <c r="AO430" s="34">
        <f t="shared" si="207"/>
        <v>0</v>
      </c>
      <c r="AP430" s="34">
        <f t="shared" si="207"/>
        <v>0</v>
      </c>
      <c r="AQ430" s="34">
        <f t="shared" si="207"/>
        <v>0</v>
      </c>
      <c r="AR430" s="34">
        <f t="shared" si="207"/>
        <v>0</v>
      </c>
      <c r="AS430" s="34">
        <f t="shared" si="207"/>
        <v>0</v>
      </c>
      <c r="AT430" s="34">
        <f t="shared" si="207"/>
        <v>0</v>
      </c>
      <c r="AU430" s="34">
        <f t="shared" si="207"/>
        <v>0</v>
      </c>
      <c r="AV430" s="34">
        <f t="shared" si="207"/>
        <v>0</v>
      </c>
      <c r="AX430" s="35" t="str">
        <f t="shared" si="205"/>
        <v>OK</v>
      </c>
      <c r="AY430" s="53">
        <v>465</v>
      </c>
      <c r="AZ430" s="36">
        <f t="shared" si="206"/>
        <v>1015531.5400512206</v>
      </c>
      <c r="BA430" s="7">
        <f>IF(AY430&lt;&gt;0,VLOOKUP(AY430,'2021 ROO Import'!$A$1:$D$966,4,FALSE),0)</f>
        <v>1015531.5400512206</v>
      </c>
    </row>
    <row r="431" spans="1:53" ht="9.75" customHeight="1" x14ac:dyDescent="0.15">
      <c r="A431" s="25">
        <f t="shared" si="196"/>
        <v>431</v>
      </c>
      <c r="B431" s="3" t="s">
        <v>472</v>
      </c>
      <c r="C431" s="3" t="s">
        <v>473</v>
      </c>
      <c r="E431" s="44" t="s">
        <v>628</v>
      </c>
      <c r="F431" s="3">
        <f t="shared" si="208"/>
        <v>6712280.424878139</v>
      </c>
      <c r="G431" s="34">
        <f t="shared" si="207"/>
        <v>0</v>
      </c>
      <c r="H431" s="34">
        <f t="shared" si="207"/>
        <v>0</v>
      </c>
      <c r="I431" s="34">
        <f t="shared" si="207"/>
        <v>0</v>
      </c>
      <c r="J431" s="34">
        <f t="shared" si="207"/>
        <v>6712280.424878139</v>
      </c>
      <c r="K431" s="34">
        <f t="shared" si="207"/>
        <v>0</v>
      </c>
      <c r="L431" s="34">
        <f t="shared" si="207"/>
        <v>0</v>
      </c>
      <c r="M431" s="34">
        <f t="shared" si="207"/>
        <v>0</v>
      </c>
      <c r="N431" s="34">
        <f t="shared" si="207"/>
        <v>0</v>
      </c>
      <c r="O431" s="34">
        <f t="shared" si="207"/>
        <v>0</v>
      </c>
      <c r="P431" s="34">
        <f t="shared" si="207"/>
        <v>0</v>
      </c>
      <c r="Q431" s="34">
        <f t="shared" si="207"/>
        <v>0</v>
      </c>
      <c r="R431" s="34">
        <f t="shared" si="207"/>
        <v>0</v>
      </c>
      <c r="S431" s="34">
        <f t="shared" si="207"/>
        <v>0</v>
      </c>
      <c r="T431" s="34">
        <f t="shared" si="207"/>
        <v>0</v>
      </c>
      <c r="U431" s="34">
        <f t="shared" si="207"/>
        <v>0</v>
      </c>
      <c r="V431" s="34">
        <f t="shared" si="207"/>
        <v>0</v>
      </c>
      <c r="W431" s="34">
        <f t="shared" si="207"/>
        <v>0</v>
      </c>
      <c r="X431" s="34">
        <f t="shared" si="207"/>
        <v>0</v>
      </c>
      <c r="Y431" s="34">
        <f t="shared" si="207"/>
        <v>0</v>
      </c>
      <c r="Z431" s="34">
        <f t="shared" si="207"/>
        <v>0</v>
      </c>
      <c r="AA431" s="34">
        <f t="shared" si="207"/>
        <v>0</v>
      </c>
      <c r="AB431" s="34">
        <f t="shared" si="207"/>
        <v>0</v>
      </c>
      <c r="AC431" s="34">
        <f t="shared" si="207"/>
        <v>0</v>
      </c>
      <c r="AD431" s="34">
        <f t="shared" si="207"/>
        <v>0</v>
      </c>
      <c r="AE431" s="34">
        <f t="shared" si="207"/>
        <v>0</v>
      </c>
      <c r="AF431" s="34">
        <f t="shared" si="207"/>
        <v>0</v>
      </c>
      <c r="AG431" s="34">
        <f t="shared" si="207"/>
        <v>0</v>
      </c>
      <c r="AH431" s="34">
        <f t="shared" si="207"/>
        <v>0</v>
      </c>
      <c r="AI431" s="34">
        <f t="shared" si="207"/>
        <v>0</v>
      </c>
      <c r="AJ431" s="34">
        <f t="shared" si="207"/>
        <v>0</v>
      </c>
      <c r="AK431" s="34">
        <f t="shared" si="207"/>
        <v>0</v>
      </c>
      <c r="AL431" s="34">
        <f t="shared" si="207"/>
        <v>0</v>
      </c>
      <c r="AM431" s="34">
        <f t="shared" si="207"/>
        <v>0</v>
      </c>
      <c r="AN431" s="34">
        <f t="shared" si="207"/>
        <v>0</v>
      </c>
      <c r="AO431" s="34">
        <f t="shared" si="207"/>
        <v>0</v>
      </c>
      <c r="AP431" s="34">
        <f t="shared" si="207"/>
        <v>0</v>
      </c>
      <c r="AQ431" s="34">
        <f t="shared" si="207"/>
        <v>0</v>
      </c>
      <c r="AR431" s="34">
        <f t="shared" si="207"/>
        <v>0</v>
      </c>
      <c r="AS431" s="34">
        <f t="shared" si="207"/>
        <v>0</v>
      </c>
      <c r="AT431" s="34">
        <f t="shared" si="207"/>
        <v>0</v>
      </c>
      <c r="AU431" s="34">
        <f t="shared" si="207"/>
        <v>0</v>
      </c>
      <c r="AV431" s="34">
        <f t="shared" si="207"/>
        <v>0</v>
      </c>
      <c r="AX431" s="35" t="str">
        <f t="shared" si="205"/>
        <v>OK</v>
      </c>
      <c r="AY431" s="53">
        <v>466</v>
      </c>
      <c r="AZ431" s="36">
        <f t="shared" si="206"/>
        <v>6712280.424878139</v>
      </c>
      <c r="BA431" s="7">
        <f>IF(AY431&lt;&gt;0,VLOOKUP(AY431,'2021 ROO Import'!$A$1:$D$966,4,FALSE),0)</f>
        <v>6712280.424878139</v>
      </c>
    </row>
    <row r="432" spans="1:53" ht="9.75" customHeight="1" x14ac:dyDescent="0.15">
      <c r="A432" s="25">
        <f t="shared" si="196"/>
        <v>432</v>
      </c>
      <c r="B432" s="3" t="s">
        <v>474</v>
      </c>
      <c r="C432" s="3" t="s">
        <v>393</v>
      </c>
      <c r="E432" s="44" t="s">
        <v>1002</v>
      </c>
      <c r="F432" s="3">
        <f t="shared" si="208"/>
        <v>0</v>
      </c>
      <c r="G432" s="34">
        <f t="shared" si="207"/>
        <v>0</v>
      </c>
      <c r="H432" s="34">
        <f t="shared" si="207"/>
        <v>0</v>
      </c>
      <c r="I432" s="34">
        <f t="shared" si="207"/>
        <v>0</v>
      </c>
      <c r="J432" s="34">
        <f t="shared" si="207"/>
        <v>0</v>
      </c>
      <c r="K432" s="34">
        <f t="shared" si="207"/>
        <v>0</v>
      </c>
      <c r="L432" s="34">
        <f t="shared" si="207"/>
        <v>0</v>
      </c>
      <c r="M432" s="34">
        <f t="shared" si="207"/>
        <v>0</v>
      </c>
      <c r="N432" s="34">
        <f t="shared" si="207"/>
        <v>0</v>
      </c>
      <c r="O432" s="34">
        <f t="shared" si="207"/>
        <v>0</v>
      </c>
      <c r="P432" s="34">
        <f t="shared" si="207"/>
        <v>0</v>
      </c>
      <c r="Q432" s="34">
        <f t="shared" si="207"/>
        <v>0</v>
      </c>
      <c r="R432" s="34">
        <f t="shared" si="207"/>
        <v>0</v>
      </c>
      <c r="S432" s="34">
        <f t="shared" si="207"/>
        <v>0</v>
      </c>
      <c r="T432" s="34">
        <f t="shared" si="207"/>
        <v>0</v>
      </c>
      <c r="U432" s="34">
        <f t="shared" si="207"/>
        <v>0</v>
      </c>
      <c r="V432" s="34">
        <f t="shared" si="207"/>
        <v>0</v>
      </c>
      <c r="W432" s="34">
        <f t="shared" si="207"/>
        <v>0</v>
      </c>
      <c r="X432" s="34">
        <f t="shared" si="207"/>
        <v>0</v>
      </c>
      <c r="Y432" s="34">
        <f t="shared" si="207"/>
        <v>0</v>
      </c>
      <c r="Z432" s="34">
        <f t="shared" si="207"/>
        <v>0</v>
      </c>
      <c r="AA432" s="34">
        <f t="shared" si="207"/>
        <v>0</v>
      </c>
      <c r="AB432" s="34">
        <f t="shared" si="207"/>
        <v>0</v>
      </c>
      <c r="AC432" s="34">
        <f t="shared" si="207"/>
        <v>0</v>
      </c>
      <c r="AD432" s="34">
        <f t="shared" si="207"/>
        <v>0</v>
      </c>
      <c r="AE432" s="34">
        <f t="shared" si="207"/>
        <v>0</v>
      </c>
      <c r="AF432" s="34">
        <f t="shared" si="207"/>
        <v>0</v>
      </c>
      <c r="AG432" s="34">
        <f t="shared" si="207"/>
        <v>0</v>
      </c>
      <c r="AH432" s="34">
        <f t="shared" si="207"/>
        <v>0</v>
      </c>
      <c r="AI432" s="34">
        <f t="shared" si="207"/>
        <v>0</v>
      </c>
      <c r="AJ432" s="34">
        <f t="shared" si="207"/>
        <v>0</v>
      </c>
      <c r="AK432" s="34">
        <f t="shared" si="207"/>
        <v>0</v>
      </c>
      <c r="AL432" s="34">
        <f t="shared" si="207"/>
        <v>0</v>
      </c>
      <c r="AM432" s="34">
        <f t="shared" si="207"/>
        <v>0</v>
      </c>
      <c r="AN432" s="34">
        <f t="shared" si="207"/>
        <v>0</v>
      </c>
      <c r="AO432" s="34">
        <f t="shared" si="207"/>
        <v>0</v>
      </c>
      <c r="AP432" s="34">
        <f t="shared" si="207"/>
        <v>0</v>
      </c>
      <c r="AQ432" s="34">
        <f t="shared" si="207"/>
        <v>0</v>
      </c>
      <c r="AR432" s="34">
        <f t="shared" si="207"/>
        <v>0</v>
      </c>
      <c r="AS432" s="34">
        <f t="shared" si="207"/>
        <v>0</v>
      </c>
      <c r="AT432" s="34">
        <f t="shared" si="207"/>
        <v>0</v>
      </c>
      <c r="AU432" s="34">
        <f t="shared" si="207"/>
        <v>0</v>
      </c>
      <c r="AV432" s="34">
        <f t="shared" si="207"/>
        <v>0</v>
      </c>
      <c r="AX432" s="35" t="str">
        <f t="shared" si="205"/>
        <v>OK</v>
      </c>
      <c r="AY432" s="53">
        <v>467</v>
      </c>
      <c r="AZ432" s="36">
        <f t="shared" si="206"/>
        <v>0</v>
      </c>
      <c r="BA432" s="7">
        <f>IF(AY432&lt;&gt;0,VLOOKUP(AY432,'2021 ROO Import'!$A$1:$D$966,4,FALSE),0)</f>
        <v>0</v>
      </c>
    </row>
    <row r="433" spans="1:53" ht="9.75" customHeight="1" x14ac:dyDescent="0.15">
      <c r="A433" s="25">
        <f t="shared" si="196"/>
        <v>433</v>
      </c>
      <c r="B433" s="3" t="s">
        <v>475</v>
      </c>
      <c r="C433" s="3" t="s">
        <v>395</v>
      </c>
      <c r="E433" s="44" t="s">
        <v>1014</v>
      </c>
      <c r="F433" s="3">
        <f t="shared" si="208"/>
        <v>4385735.8318120129</v>
      </c>
      <c r="G433" s="34">
        <f t="shared" si="207"/>
        <v>0</v>
      </c>
      <c r="H433" s="34">
        <f t="shared" si="207"/>
        <v>0</v>
      </c>
      <c r="I433" s="34">
        <f t="shared" si="207"/>
        <v>0</v>
      </c>
      <c r="J433" s="34">
        <f t="shared" ref="J433:AV433" si="209">INDEX(Func_Alloc,MATCH($E433,FA_Desc,0),MATCH(J$6,$G$6:$AV$6,0))*$F433</f>
        <v>0</v>
      </c>
      <c r="K433" s="34">
        <f t="shared" si="209"/>
        <v>0</v>
      </c>
      <c r="L433" s="34">
        <f t="shared" si="209"/>
        <v>0</v>
      </c>
      <c r="M433" s="34">
        <f t="shared" si="209"/>
        <v>0</v>
      </c>
      <c r="N433" s="34">
        <f t="shared" si="209"/>
        <v>4385728.0035209404</v>
      </c>
      <c r="O433" s="34">
        <f t="shared" si="209"/>
        <v>0</v>
      </c>
      <c r="P433" s="34">
        <f t="shared" si="209"/>
        <v>7.8282910725537924</v>
      </c>
      <c r="Q433" s="34">
        <f t="shared" si="209"/>
        <v>0</v>
      </c>
      <c r="R433" s="34">
        <f t="shared" si="209"/>
        <v>0</v>
      </c>
      <c r="S433" s="34">
        <f t="shared" si="209"/>
        <v>0</v>
      </c>
      <c r="T433" s="34">
        <f t="shared" si="209"/>
        <v>0</v>
      </c>
      <c r="U433" s="34">
        <f t="shared" si="209"/>
        <v>0</v>
      </c>
      <c r="V433" s="34">
        <f t="shared" si="209"/>
        <v>0</v>
      </c>
      <c r="W433" s="34">
        <f t="shared" si="209"/>
        <v>0</v>
      </c>
      <c r="X433" s="34">
        <f t="shared" si="209"/>
        <v>0</v>
      </c>
      <c r="Y433" s="34">
        <f t="shared" si="209"/>
        <v>0</v>
      </c>
      <c r="Z433" s="34">
        <f t="shared" si="209"/>
        <v>0</v>
      </c>
      <c r="AA433" s="34">
        <f t="shared" si="209"/>
        <v>0</v>
      </c>
      <c r="AB433" s="34">
        <f t="shared" si="209"/>
        <v>0</v>
      </c>
      <c r="AC433" s="34">
        <f t="shared" si="209"/>
        <v>0</v>
      </c>
      <c r="AD433" s="34">
        <f t="shared" si="209"/>
        <v>0</v>
      </c>
      <c r="AE433" s="34">
        <f t="shared" si="209"/>
        <v>0</v>
      </c>
      <c r="AF433" s="34">
        <f t="shared" si="209"/>
        <v>0</v>
      </c>
      <c r="AG433" s="34">
        <f t="shared" si="209"/>
        <v>0</v>
      </c>
      <c r="AH433" s="34">
        <f t="shared" si="209"/>
        <v>0</v>
      </c>
      <c r="AI433" s="34">
        <f t="shared" si="209"/>
        <v>0</v>
      </c>
      <c r="AJ433" s="34">
        <f t="shared" si="209"/>
        <v>0</v>
      </c>
      <c r="AK433" s="34">
        <f t="shared" si="209"/>
        <v>0</v>
      </c>
      <c r="AL433" s="34">
        <f t="shared" si="209"/>
        <v>0</v>
      </c>
      <c r="AM433" s="34">
        <f t="shared" si="209"/>
        <v>0</v>
      </c>
      <c r="AN433" s="34">
        <f t="shared" si="209"/>
        <v>0</v>
      </c>
      <c r="AO433" s="34">
        <f t="shared" si="209"/>
        <v>0</v>
      </c>
      <c r="AP433" s="34">
        <f t="shared" si="209"/>
        <v>0</v>
      </c>
      <c r="AQ433" s="34">
        <f t="shared" si="209"/>
        <v>0</v>
      </c>
      <c r="AR433" s="34">
        <f t="shared" si="209"/>
        <v>0</v>
      </c>
      <c r="AS433" s="34">
        <f t="shared" si="209"/>
        <v>0</v>
      </c>
      <c r="AT433" s="34">
        <f t="shared" si="209"/>
        <v>0</v>
      </c>
      <c r="AU433" s="34">
        <f t="shared" si="209"/>
        <v>0</v>
      </c>
      <c r="AV433" s="34">
        <f t="shared" si="209"/>
        <v>0</v>
      </c>
      <c r="AX433" s="35" t="str">
        <f t="shared" si="205"/>
        <v>OK</v>
      </c>
      <c r="AY433" s="53">
        <v>468</v>
      </c>
      <c r="AZ433" s="36">
        <f t="shared" si="206"/>
        <v>4385735.8318120129</v>
      </c>
      <c r="BA433" s="7">
        <f>IF(AY433&lt;&gt;0,VLOOKUP(AY433,'2021 ROO Import'!$A$1:$D$966,4,FALSE),0)</f>
        <v>4385735.8318120129</v>
      </c>
    </row>
    <row r="434" spans="1:53" ht="9.75" customHeight="1" x14ac:dyDescent="0.15">
      <c r="A434" s="25">
        <f t="shared" si="196"/>
        <v>434</v>
      </c>
      <c r="B434" s="3" t="s">
        <v>46</v>
      </c>
      <c r="C434" s="3" t="s">
        <v>46</v>
      </c>
      <c r="AX434" s="35" t="str">
        <f t="shared" si="205"/>
        <v/>
      </c>
      <c r="AZ434" s="36">
        <f t="shared" si="206"/>
        <v>0</v>
      </c>
      <c r="BA434" s="7">
        <f>IF(AY434&lt;&gt;0,VLOOKUP(AY434,'2021 ROO Import'!$A$1:$D$966,4,FALSE),0)</f>
        <v>0</v>
      </c>
    </row>
    <row r="435" spans="1:53" ht="9.75" customHeight="1" x14ac:dyDescent="0.15">
      <c r="A435" s="25">
        <f t="shared" si="196"/>
        <v>435</v>
      </c>
      <c r="B435" s="3" t="s">
        <v>46</v>
      </c>
      <c r="C435" s="3" t="s">
        <v>476</v>
      </c>
      <c r="F435" s="3">
        <f>SUM(F427:F433)</f>
        <v>22939438.535534985</v>
      </c>
      <c r="AX435" s="35" t="str">
        <f t="shared" si="205"/>
        <v/>
      </c>
      <c r="AZ435" s="36">
        <f t="shared" si="206"/>
        <v>0</v>
      </c>
      <c r="BA435" s="7">
        <f>IF(AY435&lt;&gt;0,VLOOKUP(AY435,'2021 ROO Import'!$A$1:$D$966,4,FALSE),0)</f>
        <v>0</v>
      </c>
    </row>
    <row r="436" spans="1:53" ht="9.75" customHeight="1" x14ac:dyDescent="0.15">
      <c r="A436" s="25">
        <f t="shared" si="196"/>
        <v>436</v>
      </c>
      <c r="B436" s="6" t="str">
        <f>B302</f>
        <v>* * * TABLE 5 - OPERATION &amp; MAINTENANCE EXPENSES * * *</v>
      </c>
      <c r="C436" s="6"/>
      <c r="AX436" s="35" t="str">
        <f t="shared" si="205"/>
        <v/>
      </c>
      <c r="AZ436" s="36">
        <f t="shared" si="206"/>
        <v>0</v>
      </c>
      <c r="BA436" s="7">
        <f>IF(AY436&lt;&gt;0,VLOOKUP(AY436,'2021 ROO Import'!$A$1:$D$966,4,FALSE),0)</f>
        <v>0</v>
      </c>
    </row>
    <row r="437" spans="1:53" ht="9.75" customHeight="1" x14ac:dyDescent="0.15">
      <c r="A437" s="25">
        <f t="shared" si="196"/>
        <v>437</v>
      </c>
      <c r="B437" s="3" t="s">
        <v>397</v>
      </c>
      <c r="AX437" s="35" t="str">
        <f t="shared" si="205"/>
        <v/>
      </c>
      <c r="AZ437" s="36">
        <f t="shared" si="206"/>
        <v>0</v>
      </c>
      <c r="BA437" s="7">
        <f>IF(AY437&lt;&gt;0,VLOOKUP(AY437,'2021 ROO Import'!$A$1:$D$966,4,FALSE),0)</f>
        <v>0</v>
      </c>
    </row>
    <row r="438" spans="1:53" ht="9.75" customHeight="1" x14ac:dyDescent="0.15">
      <c r="A438" s="25">
        <f t="shared" si="196"/>
        <v>438</v>
      </c>
      <c r="B438" s="3" t="s">
        <v>477</v>
      </c>
      <c r="C438" s="3" t="s">
        <v>381</v>
      </c>
      <c r="E438" s="44" t="s">
        <v>1035</v>
      </c>
      <c r="F438" s="3">
        <f t="shared" ref="F438:F443" si="210">($AZ438)</f>
        <v>177424.48358983052</v>
      </c>
      <c r="G438" s="34">
        <f t="shared" ref="G438:AV443" si="211">INDEX(Func_Alloc,MATCH($E438,FA_Desc,0),MATCH(G$6,$G$6:$AV$6,0))*$F438</f>
        <v>0</v>
      </c>
      <c r="H438" s="34">
        <f t="shared" si="211"/>
        <v>0</v>
      </c>
      <c r="I438" s="34">
        <f t="shared" si="211"/>
        <v>0</v>
      </c>
      <c r="J438" s="34">
        <f t="shared" si="211"/>
        <v>0</v>
      </c>
      <c r="K438" s="34">
        <f t="shared" si="211"/>
        <v>0</v>
      </c>
      <c r="L438" s="34">
        <f t="shared" si="211"/>
        <v>0</v>
      </c>
      <c r="M438" s="34">
        <f t="shared" si="211"/>
        <v>0</v>
      </c>
      <c r="N438" s="34">
        <f t="shared" si="211"/>
        <v>177409.81740523007</v>
      </c>
      <c r="O438" s="34">
        <f t="shared" si="211"/>
        <v>0</v>
      </c>
      <c r="P438" s="34">
        <f t="shared" si="211"/>
        <v>14.666184600462955</v>
      </c>
      <c r="Q438" s="34">
        <f t="shared" si="211"/>
        <v>0</v>
      </c>
      <c r="R438" s="34">
        <f t="shared" si="211"/>
        <v>0</v>
      </c>
      <c r="S438" s="34">
        <f t="shared" si="211"/>
        <v>0</v>
      </c>
      <c r="T438" s="34">
        <f t="shared" si="211"/>
        <v>0</v>
      </c>
      <c r="U438" s="34">
        <f t="shared" si="211"/>
        <v>0</v>
      </c>
      <c r="V438" s="34">
        <f t="shared" si="211"/>
        <v>0</v>
      </c>
      <c r="W438" s="34">
        <f t="shared" si="211"/>
        <v>0</v>
      </c>
      <c r="X438" s="34">
        <f t="shared" si="211"/>
        <v>0</v>
      </c>
      <c r="Y438" s="34">
        <f t="shared" si="211"/>
        <v>0</v>
      </c>
      <c r="Z438" s="34">
        <f t="shared" si="211"/>
        <v>0</v>
      </c>
      <c r="AA438" s="34">
        <f t="shared" si="211"/>
        <v>0</v>
      </c>
      <c r="AB438" s="34">
        <f t="shared" si="211"/>
        <v>0</v>
      </c>
      <c r="AC438" s="34">
        <f t="shared" si="211"/>
        <v>0</v>
      </c>
      <c r="AD438" s="34">
        <f t="shared" si="211"/>
        <v>0</v>
      </c>
      <c r="AE438" s="34">
        <f t="shared" si="211"/>
        <v>0</v>
      </c>
      <c r="AF438" s="34">
        <f t="shared" si="211"/>
        <v>0</v>
      </c>
      <c r="AG438" s="34">
        <f t="shared" si="211"/>
        <v>0</v>
      </c>
      <c r="AH438" s="34">
        <f t="shared" si="211"/>
        <v>0</v>
      </c>
      <c r="AI438" s="34">
        <f t="shared" si="211"/>
        <v>0</v>
      </c>
      <c r="AJ438" s="34">
        <f t="shared" si="211"/>
        <v>0</v>
      </c>
      <c r="AK438" s="34">
        <f t="shared" si="211"/>
        <v>0</v>
      </c>
      <c r="AL438" s="34">
        <f t="shared" si="211"/>
        <v>0</v>
      </c>
      <c r="AM438" s="34">
        <f t="shared" si="211"/>
        <v>0</v>
      </c>
      <c r="AN438" s="34">
        <f t="shared" si="211"/>
        <v>0</v>
      </c>
      <c r="AO438" s="34">
        <f t="shared" si="211"/>
        <v>0</v>
      </c>
      <c r="AP438" s="34">
        <f t="shared" si="211"/>
        <v>0</v>
      </c>
      <c r="AQ438" s="34">
        <f t="shared" si="211"/>
        <v>0</v>
      </c>
      <c r="AR438" s="34">
        <f t="shared" si="211"/>
        <v>0</v>
      </c>
      <c r="AS438" s="34">
        <f t="shared" si="211"/>
        <v>0</v>
      </c>
      <c r="AT438" s="34">
        <f t="shared" si="211"/>
        <v>0</v>
      </c>
      <c r="AU438" s="34">
        <f t="shared" si="211"/>
        <v>0</v>
      </c>
      <c r="AV438" s="34">
        <f t="shared" si="211"/>
        <v>0</v>
      </c>
      <c r="AX438" s="35" t="str">
        <f t="shared" si="205"/>
        <v>OK</v>
      </c>
      <c r="AY438" s="53">
        <v>472</v>
      </c>
      <c r="AZ438" s="36">
        <f t="shared" si="206"/>
        <v>177424.48358983052</v>
      </c>
      <c r="BA438" s="7">
        <f>IF(AY438&lt;&gt;0,VLOOKUP(AY438,'2021 ROO Import'!$A$1:$D$966,4,FALSE),0)</f>
        <v>177424.48358983052</v>
      </c>
    </row>
    <row r="439" spans="1:53" ht="9.75" customHeight="1" x14ac:dyDescent="0.15">
      <c r="A439" s="25">
        <f t="shared" si="196"/>
        <v>439</v>
      </c>
      <c r="B439" s="3" t="s">
        <v>478</v>
      </c>
      <c r="C439" s="3" t="s">
        <v>400</v>
      </c>
      <c r="E439" s="44" t="s">
        <v>992</v>
      </c>
      <c r="F439" s="3">
        <f t="shared" si="210"/>
        <v>1474218.3206380131</v>
      </c>
      <c r="G439" s="34">
        <f t="shared" si="211"/>
        <v>0</v>
      </c>
      <c r="H439" s="34">
        <f t="shared" si="211"/>
        <v>0</v>
      </c>
      <c r="I439" s="34">
        <f t="shared" si="211"/>
        <v>0</v>
      </c>
      <c r="J439" s="34">
        <f t="shared" si="211"/>
        <v>0</v>
      </c>
      <c r="K439" s="34">
        <f t="shared" si="211"/>
        <v>0</v>
      </c>
      <c r="L439" s="34">
        <f t="shared" si="211"/>
        <v>0</v>
      </c>
      <c r="M439" s="34">
        <f t="shared" si="211"/>
        <v>0</v>
      </c>
      <c r="N439" s="34">
        <f t="shared" si="211"/>
        <v>1474218.3206380131</v>
      </c>
      <c r="O439" s="34">
        <f t="shared" si="211"/>
        <v>0</v>
      </c>
      <c r="P439" s="34">
        <f t="shared" si="211"/>
        <v>0</v>
      </c>
      <c r="Q439" s="34">
        <f t="shared" si="211"/>
        <v>0</v>
      </c>
      <c r="R439" s="34">
        <f t="shared" si="211"/>
        <v>0</v>
      </c>
      <c r="S439" s="34">
        <f t="shared" si="211"/>
        <v>0</v>
      </c>
      <c r="T439" s="34">
        <f t="shared" si="211"/>
        <v>0</v>
      </c>
      <c r="U439" s="34">
        <f t="shared" si="211"/>
        <v>0</v>
      </c>
      <c r="V439" s="34">
        <f t="shared" si="211"/>
        <v>0</v>
      </c>
      <c r="W439" s="34">
        <f t="shared" si="211"/>
        <v>0</v>
      </c>
      <c r="X439" s="34">
        <f t="shared" si="211"/>
        <v>0</v>
      </c>
      <c r="Y439" s="34">
        <f t="shared" si="211"/>
        <v>0</v>
      </c>
      <c r="Z439" s="34">
        <f t="shared" si="211"/>
        <v>0</v>
      </c>
      <c r="AA439" s="34">
        <f t="shared" si="211"/>
        <v>0</v>
      </c>
      <c r="AB439" s="34">
        <f t="shared" si="211"/>
        <v>0</v>
      </c>
      <c r="AC439" s="34">
        <f t="shared" si="211"/>
        <v>0</v>
      </c>
      <c r="AD439" s="34">
        <f t="shared" si="211"/>
        <v>0</v>
      </c>
      <c r="AE439" s="34">
        <f t="shared" si="211"/>
        <v>0</v>
      </c>
      <c r="AF439" s="34">
        <f t="shared" si="211"/>
        <v>0</v>
      </c>
      <c r="AG439" s="34">
        <f t="shared" si="211"/>
        <v>0</v>
      </c>
      <c r="AH439" s="34">
        <f t="shared" si="211"/>
        <v>0</v>
      </c>
      <c r="AI439" s="34">
        <f t="shared" si="211"/>
        <v>0</v>
      </c>
      <c r="AJ439" s="34">
        <f t="shared" si="211"/>
        <v>0</v>
      </c>
      <c r="AK439" s="34">
        <f t="shared" si="211"/>
        <v>0</v>
      </c>
      <c r="AL439" s="34">
        <f t="shared" si="211"/>
        <v>0</v>
      </c>
      <c r="AM439" s="34">
        <f t="shared" si="211"/>
        <v>0</v>
      </c>
      <c r="AN439" s="34">
        <f t="shared" si="211"/>
        <v>0</v>
      </c>
      <c r="AO439" s="34">
        <f t="shared" si="211"/>
        <v>0</v>
      </c>
      <c r="AP439" s="34">
        <f t="shared" si="211"/>
        <v>0</v>
      </c>
      <c r="AQ439" s="34">
        <f t="shared" si="211"/>
        <v>0</v>
      </c>
      <c r="AR439" s="34">
        <f t="shared" si="211"/>
        <v>0</v>
      </c>
      <c r="AS439" s="34">
        <f t="shared" si="211"/>
        <v>0</v>
      </c>
      <c r="AT439" s="34">
        <f t="shared" si="211"/>
        <v>0</v>
      </c>
      <c r="AU439" s="34">
        <f t="shared" si="211"/>
        <v>0</v>
      </c>
      <c r="AV439" s="34">
        <f t="shared" si="211"/>
        <v>0</v>
      </c>
      <c r="AX439" s="35" t="str">
        <f t="shared" si="205"/>
        <v>OK</v>
      </c>
      <c r="AY439" s="53">
        <v>473</v>
      </c>
      <c r="AZ439" s="36">
        <f t="shared" si="206"/>
        <v>1474218.3206380131</v>
      </c>
      <c r="BA439" s="7">
        <f>IF(AY439&lt;&gt;0,VLOOKUP(AY439,'2021 ROO Import'!$A$1:$D$966,4,FALSE),0)</f>
        <v>1474218.3206380131</v>
      </c>
    </row>
    <row r="440" spans="1:53" ht="9.75" customHeight="1" x14ac:dyDescent="0.15">
      <c r="A440" s="25">
        <f t="shared" si="196"/>
        <v>440</v>
      </c>
      <c r="B440" s="3" t="s">
        <v>479</v>
      </c>
      <c r="C440" s="3" t="s">
        <v>211</v>
      </c>
      <c r="E440" s="44" t="s">
        <v>995</v>
      </c>
      <c r="F440" s="3">
        <f t="shared" si="210"/>
        <v>1713876.9266472519</v>
      </c>
      <c r="G440" s="34">
        <f t="shared" si="211"/>
        <v>0</v>
      </c>
      <c r="H440" s="34">
        <f t="shared" si="211"/>
        <v>0</v>
      </c>
      <c r="I440" s="34">
        <f t="shared" si="211"/>
        <v>0</v>
      </c>
      <c r="J440" s="34">
        <f t="shared" si="211"/>
        <v>0</v>
      </c>
      <c r="K440" s="34">
        <f t="shared" si="211"/>
        <v>0</v>
      </c>
      <c r="L440" s="34">
        <f t="shared" si="211"/>
        <v>0</v>
      </c>
      <c r="M440" s="34">
        <f t="shared" si="211"/>
        <v>0</v>
      </c>
      <c r="N440" s="34">
        <f t="shared" si="211"/>
        <v>1713585.200280268</v>
      </c>
      <c r="O440" s="34">
        <f t="shared" si="211"/>
        <v>0</v>
      </c>
      <c r="P440" s="34">
        <f t="shared" si="211"/>
        <v>291.72636698383161</v>
      </c>
      <c r="Q440" s="34">
        <f t="shared" si="211"/>
        <v>0</v>
      </c>
      <c r="R440" s="34">
        <f t="shared" si="211"/>
        <v>0</v>
      </c>
      <c r="S440" s="34">
        <f t="shared" si="211"/>
        <v>0</v>
      </c>
      <c r="T440" s="34">
        <f t="shared" si="211"/>
        <v>0</v>
      </c>
      <c r="U440" s="34">
        <f t="shared" si="211"/>
        <v>0</v>
      </c>
      <c r="V440" s="34">
        <f t="shared" si="211"/>
        <v>0</v>
      </c>
      <c r="W440" s="34">
        <f t="shared" si="211"/>
        <v>0</v>
      </c>
      <c r="X440" s="34">
        <f t="shared" si="211"/>
        <v>0</v>
      </c>
      <c r="Y440" s="34">
        <f t="shared" si="211"/>
        <v>0</v>
      </c>
      <c r="Z440" s="34">
        <f t="shared" si="211"/>
        <v>0</v>
      </c>
      <c r="AA440" s="34">
        <f t="shared" si="211"/>
        <v>0</v>
      </c>
      <c r="AB440" s="34">
        <f t="shared" si="211"/>
        <v>0</v>
      </c>
      <c r="AC440" s="34">
        <f t="shared" si="211"/>
        <v>0</v>
      </c>
      <c r="AD440" s="34">
        <f t="shared" si="211"/>
        <v>0</v>
      </c>
      <c r="AE440" s="34">
        <f t="shared" si="211"/>
        <v>0</v>
      </c>
      <c r="AF440" s="34">
        <f t="shared" si="211"/>
        <v>0</v>
      </c>
      <c r="AG440" s="34">
        <f t="shared" si="211"/>
        <v>0</v>
      </c>
      <c r="AH440" s="34">
        <f t="shared" si="211"/>
        <v>0</v>
      </c>
      <c r="AI440" s="34">
        <f t="shared" si="211"/>
        <v>0</v>
      </c>
      <c r="AJ440" s="34">
        <f t="shared" si="211"/>
        <v>0</v>
      </c>
      <c r="AK440" s="34">
        <f t="shared" si="211"/>
        <v>0</v>
      </c>
      <c r="AL440" s="34">
        <f t="shared" si="211"/>
        <v>0</v>
      </c>
      <c r="AM440" s="34">
        <f t="shared" si="211"/>
        <v>0</v>
      </c>
      <c r="AN440" s="34">
        <f t="shared" si="211"/>
        <v>0</v>
      </c>
      <c r="AO440" s="34">
        <f t="shared" si="211"/>
        <v>0</v>
      </c>
      <c r="AP440" s="34">
        <f t="shared" si="211"/>
        <v>0</v>
      </c>
      <c r="AQ440" s="34">
        <f t="shared" si="211"/>
        <v>0</v>
      </c>
      <c r="AR440" s="34">
        <f t="shared" si="211"/>
        <v>0</v>
      </c>
      <c r="AS440" s="34">
        <f t="shared" si="211"/>
        <v>0</v>
      </c>
      <c r="AT440" s="34">
        <f t="shared" si="211"/>
        <v>0</v>
      </c>
      <c r="AU440" s="34">
        <f t="shared" si="211"/>
        <v>0</v>
      </c>
      <c r="AV440" s="34">
        <f t="shared" si="211"/>
        <v>0</v>
      </c>
      <c r="AX440" s="35" t="str">
        <f t="shared" si="205"/>
        <v>OK</v>
      </c>
      <c r="AY440" s="53">
        <v>474</v>
      </c>
      <c r="AZ440" s="36">
        <f t="shared" si="206"/>
        <v>1713876.9266472519</v>
      </c>
      <c r="BA440" s="7">
        <f>IF(AY440&lt;&gt;0,VLOOKUP(AY440,'2021 ROO Import'!$A$1:$D$966,4,FALSE),0)</f>
        <v>1713876.9266472519</v>
      </c>
    </row>
    <row r="441" spans="1:53" ht="9.75" customHeight="1" x14ac:dyDescent="0.15">
      <c r="A441" s="25">
        <f t="shared" si="196"/>
        <v>441</v>
      </c>
      <c r="B441" s="3" t="s">
        <v>480</v>
      </c>
      <c r="C441" s="3" t="s">
        <v>481</v>
      </c>
      <c r="E441" s="44" t="s">
        <v>1041</v>
      </c>
      <c r="F441" s="3">
        <f t="shared" si="210"/>
        <v>1086179.6076110329</v>
      </c>
      <c r="G441" s="34">
        <f t="shared" si="211"/>
        <v>0</v>
      </c>
      <c r="H441" s="34">
        <f t="shared" si="211"/>
        <v>0</v>
      </c>
      <c r="I441" s="34">
        <f t="shared" si="211"/>
        <v>0</v>
      </c>
      <c r="J441" s="34">
        <f t="shared" si="211"/>
        <v>0</v>
      </c>
      <c r="K441" s="34">
        <f t="shared" si="211"/>
        <v>0</v>
      </c>
      <c r="L441" s="34">
        <f t="shared" si="211"/>
        <v>0</v>
      </c>
      <c r="M441" s="34">
        <f t="shared" si="211"/>
        <v>0</v>
      </c>
      <c r="N441" s="34">
        <f t="shared" si="211"/>
        <v>1086177.6677504957</v>
      </c>
      <c r="O441" s="34">
        <f t="shared" si="211"/>
        <v>0</v>
      </c>
      <c r="P441" s="34">
        <f t="shared" si="211"/>
        <v>1.9398605372025146</v>
      </c>
      <c r="Q441" s="34">
        <f t="shared" si="211"/>
        <v>0</v>
      </c>
      <c r="R441" s="34">
        <f t="shared" si="211"/>
        <v>0</v>
      </c>
      <c r="S441" s="34">
        <f t="shared" si="211"/>
        <v>0</v>
      </c>
      <c r="T441" s="34">
        <f t="shared" si="211"/>
        <v>0</v>
      </c>
      <c r="U441" s="34">
        <f t="shared" si="211"/>
        <v>0</v>
      </c>
      <c r="V441" s="34">
        <f t="shared" si="211"/>
        <v>0</v>
      </c>
      <c r="W441" s="34">
        <f t="shared" si="211"/>
        <v>0</v>
      </c>
      <c r="X441" s="34">
        <f t="shared" si="211"/>
        <v>0</v>
      </c>
      <c r="Y441" s="34">
        <f t="shared" si="211"/>
        <v>0</v>
      </c>
      <c r="Z441" s="34">
        <f t="shared" si="211"/>
        <v>0</v>
      </c>
      <c r="AA441" s="34">
        <f t="shared" si="211"/>
        <v>0</v>
      </c>
      <c r="AB441" s="34">
        <f t="shared" si="211"/>
        <v>0</v>
      </c>
      <c r="AC441" s="34">
        <f t="shared" si="211"/>
        <v>0</v>
      </c>
      <c r="AD441" s="34">
        <f t="shared" si="211"/>
        <v>0</v>
      </c>
      <c r="AE441" s="34">
        <f t="shared" si="211"/>
        <v>0</v>
      </c>
      <c r="AF441" s="34">
        <f t="shared" si="211"/>
        <v>0</v>
      </c>
      <c r="AG441" s="34">
        <f t="shared" si="211"/>
        <v>0</v>
      </c>
      <c r="AH441" s="34">
        <f t="shared" si="211"/>
        <v>0</v>
      </c>
      <c r="AI441" s="34">
        <f t="shared" si="211"/>
        <v>0</v>
      </c>
      <c r="AJ441" s="34">
        <f t="shared" si="211"/>
        <v>0</v>
      </c>
      <c r="AK441" s="34">
        <f t="shared" si="211"/>
        <v>0</v>
      </c>
      <c r="AL441" s="34">
        <f t="shared" si="211"/>
        <v>0</v>
      </c>
      <c r="AM441" s="34">
        <f t="shared" si="211"/>
        <v>0</v>
      </c>
      <c r="AN441" s="34">
        <f t="shared" si="211"/>
        <v>0</v>
      </c>
      <c r="AO441" s="34">
        <f t="shared" si="211"/>
        <v>0</v>
      </c>
      <c r="AP441" s="34">
        <f t="shared" si="211"/>
        <v>0</v>
      </c>
      <c r="AQ441" s="34">
        <f t="shared" si="211"/>
        <v>0</v>
      </c>
      <c r="AR441" s="34">
        <f t="shared" si="211"/>
        <v>0</v>
      </c>
      <c r="AS441" s="34">
        <f t="shared" si="211"/>
        <v>0</v>
      </c>
      <c r="AT441" s="34">
        <f t="shared" si="211"/>
        <v>0</v>
      </c>
      <c r="AU441" s="34">
        <f t="shared" si="211"/>
        <v>0</v>
      </c>
      <c r="AV441" s="34">
        <f t="shared" si="211"/>
        <v>0</v>
      </c>
      <c r="AX441" s="35" t="str">
        <f t="shared" si="205"/>
        <v>OK</v>
      </c>
      <c r="AY441" s="53">
        <v>475</v>
      </c>
      <c r="AZ441" s="36">
        <f t="shared" si="206"/>
        <v>1086179.6076110329</v>
      </c>
      <c r="BA441" s="7">
        <f>IF(AY441&lt;&gt;0,VLOOKUP(AY441,'2021 ROO Import'!$A$1:$D$966,4,FALSE),0)</f>
        <v>1086179.6076110329</v>
      </c>
    </row>
    <row r="442" spans="1:53" ht="9.75" customHeight="1" x14ac:dyDescent="0.15">
      <c r="A442" s="25">
        <f t="shared" si="196"/>
        <v>442</v>
      </c>
      <c r="B442" s="3" t="s">
        <v>482</v>
      </c>
      <c r="C442" s="3" t="s">
        <v>483</v>
      </c>
      <c r="E442" s="44" t="s">
        <v>1002</v>
      </c>
      <c r="F442" s="3">
        <f t="shared" si="210"/>
        <v>2456.28467138522</v>
      </c>
      <c r="G442" s="34">
        <f t="shared" si="211"/>
        <v>0</v>
      </c>
      <c r="H442" s="34">
        <f t="shared" si="211"/>
        <v>0</v>
      </c>
      <c r="I442" s="34">
        <f t="shared" si="211"/>
        <v>0</v>
      </c>
      <c r="J442" s="34">
        <f t="shared" si="211"/>
        <v>0</v>
      </c>
      <c r="K442" s="34">
        <f t="shared" si="211"/>
        <v>0</v>
      </c>
      <c r="L442" s="34">
        <f t="shared" si="211"/>
        <v>0</v>
      </c>
      <c r="M442" s="34">
        <f t="shared" si="211"/>
        <v>0</v>
      </c>
      <c r="N442" s="34">
        <f t="shared" si="211"/>
        <v>2456.1319935412798</v>
      </c>
      <c r="O442" s="34">
        <f t="shared" si="211"/>
        <v>0</v>
      </c>
      <c r="P442" s="34">
        <f t="shared" si="211"/>
        <v>0.1526778439402629</v>
      </c>
      <c r="Q442" s="34">
        <f t="shared" si="211"/>
        <v>0</v>
      </c>
      <c r="R442" s="34">
        <f t="shared" si="211"/>
        <v>0</v>
      </c>
      <c r="S442" s="34">
        <f t="shared" si="211"/>
        <v>0</v>
      </c>
      <c r="T442" s="34">
        <f t="shared" si="211"/>
        <v>0</v>
      </c>
      <c r="U442" s="34">
        <f t="shared" si="211"/>
        <v>0</v>
      </c>
      <c r="V442" s="34">
        <f t="shared" si="211"/>
        <v>0</v>
      </c>
      <c r="W442" s="34">
        <f t="shared" si="211"/>
        <v>0</v>
      </c>
      <c r="X442" s="34">
        <f t="shared" si="211"/>
        <v>0</v>
      </c>
      <c r="Y442" s="34">
        <f t="shared" si="211"/>
        <v>0</v>
      </c>
      <c r="Z442" s="34">
        <f t="shared" si="211"/>
        <v>0</v>
      </c>
      <c r="AA442" s="34">
        <f t="shared" si="211"/>
        <v>0</v>
      </c>
      <c r="AB442" s="34">
        <f t="shared" si="211"/>
        <v>0</v>
      </c>
      <c r="AC442" s="34">
        <f t="shared" si="211"/>
        <v>0</v>
      </c>
      <c r="AD442" s="34">
        <f t="shared" si="211"/>
        <v>0</v>
      </c>
      <c r="AE442" s="34">
        <f t="shared" si="211"/>
        <v>0</v>
      </c>
      <c r="AF442" s="34">
        <f t="shared" si="211"/>
        <v>0</v>
      </c>
      <c r="AG442" s="34">
        <f t="shared" si="211"/>
        <v>0</v>
      </c>
      <c r="AH442" s="34">
        <f t="shared" si="211"/>
        <v>0</v>
      </c>
      <c r="AI442" s="34">
        <f t="shared" si="211"/>
        <v>0</v>
      </c>
      <c r="AJ442" s="34">
        <f t="shared" si="211"/>
        <v>0</v>
      </c>
      <c r="AK442" s="34">
        <f t="shared" si="211"/>
        <v>0</v>
      </c>
      <c r="AL442" s="34">
        <f t="shared" si="211"/>
        <v>0</v>
      </c>
      <c r="AM442" s="34">
        <f t="shared" si="211"/>
        <v>0</v>
      </c>
      <c r="AN442" s="34">
        <f t="shared" si="211"/>
        <v>0</v>
      </c>
      <c r="AO442" s="34">
        <f t="shared" si="211"/>
        <v>0</v>
      </c>
      <c r="AP442" s="34">
        <f t="shared" si="211"/>
        <v>0</v>
      </c>
      <c r="AQ442" s="34">
        <f t="shared" si="211"/>
        <v>0</v>
      </c>
      <c r="AR442" s="34">
        <f t="shared" si="211"/>
        <v>0</v>
      </c>
      <c r="AS442" s="34">
        <f t="shared" si="211"/>
        <v>0</v>
      </c>
      <c r="AT442" s="34">
        <f t="shared" si="211"/>
        <v>0</v>
      </c>
      <c r="AU442" s="34">
        <f t="shared" si="211"/>
        <v>0</v>
      </c>
      <c r="AV442" s="34">
        <f t="shared" si="211"/>
        <v>0</v>
      </c>
      <c r="AX442" s="35" t="str">
        <f t="shared" si="205"/>
        <v>OK</v>
      </c>
      <c r="AY442" s="53">
        <v>476</v>
      </c>
      <c r="AZ442" s="36">
        <f t="shared" si="206"/>
        <v>2456.28467138522</v>
      </c>
      <c r="BA442" s="7">
        <f>IF(AY442&lt;&gt;0,VLOOKUP(AY442,'2021 ROO Import'!$A$1:$D$966,4,FALSE),0)</f>
        <v>2456.28467138522</v>
      </c>
    </row>
    <row r="443" spans="1:53" ht="9.75" customHeight="1" x14ac:dyDescent="0.15">
      <c r="A443" s="25">
        <f t="shared" si="196"/>
        <v>443</v>
      </c>
      <c r="B443" s="3" t="s">
        <v>1330</v>
      </c>
      <c r="C443" s="3" t="s">
        <v>1267</v>
      </c>
      <c r="E443" s="44" t="s">
        <v>630</v>
      </c>
      <c r="F443" s="3">
        <f t="shared" si="210"/>
        <v>703431.00490214862</v>
      </c>
      <c r="G443" s="3">
        <f t="shared" si="211"/>
        <v>321363.17460532225</v>
      </c>
      <c r="H443" s="3">
        <f t="shared" si="211"/>
        <v>0</v>
      </c>
      <c r="I443" s="3">
        <f t="shared" si="211"/>
        <v>0</v>
      </c>
      <c r="J443" s="3">
        <f t="shared" si="211"/>
        <v>382067.83029682637</v>
      </c>
      <c r="K443" s="3">
        <f t="shared" si="211"/>
        <v>0</v>
      </c>
      <c r="L443" s="3">
        <f t="shared" si="211"/>
        <v>0</v>
      </c>
      <c r="M443" s="3">
        <f t="shared" si="211"/>
        <v>0</v>
      </c>
      <c r="N443" s="3">
        <f t="shared" si="211"/>
        <v>0</v>
      </c>
      <c r="O443" s="3">
        <f t="shared" si="211"/>
        <v>0</v>
      </c>
      <c r="P443" s="3">
        <f t="shared" si="211"/>
        <v>0</v>
      </c>
      <c r="Q443" s="3">
        <f t="shared" si="211"/>
        <v>0</v>
      </c>
      <c r="R443" s="3">
        <f t="shared" si="211"/>
        <v>0</v>
      </c>
      <c r="S443" s="3">
        <f t="shared" si="211"/>
        <v>0</v>
      </c>
      <c r="T443" s="3">
        <f t="shared" si="211"/>
        <v>0</v>
      </c>
      <c r="U443" s="3">
        <f t="shared" si="211"/>
        <v>0</v>
      </c>
      <c r="V443" s="3">
        <f t="shared" si="211"/>
        <v>0</v>
      </c>
      <c r="W443" s="3">
        <f t="shared" si="211"/>
        <v>0</v>
      </c>
      <c r="X443" s="3">
        <f t="shared" si="211"/>
        <v>0</v>
      </c>
      <c r="Y443" s="3">
        <f t="shared" si="211"/>
        <v>0</v>
      </c>
      <c r="Z443" s="3">
        <f t="shared" si="211"/>
        <v>0</v>
      </c>
      <c r="AA443" s="3">
        <f t="shared" si="211"/>
        <v>0</v>
      </c>
      <c r="AB443" s="3">
        <f t="shared" si="211"/>
        <v>0</v>
      </c>
      <c r="AC443" s="3">
        <f t="shared" si="211"/>
        <v>0</v>
      </c>
      <c r="AD443" s="3">
        <f t="shared" si="211"/>
        <v>0</v>
      </c>
      <c r="AE443" s="3">
        <f t="shared" si="211"/>
        <v>0</v>
      </c>
      <c r="AF443" s="3">
        <f t="shared" si="211"/>
        <v>0</v>
      </c>
      <c r="AG443" s="3">
        <f t="shared" si="211"/>
        <v>0</v>
      </c>
      <c r="AH443" s="3">
        <f t="shared" si="211"/>
        <v>0</v>
      </c>
      <c r="AI443" s="3">
        <f t="shared" si="211"/>
        <v>0</v>
      </c>
      <c r="AJ443" s="3">
        <f t="shared" si="211"/>
        <v>0</v>
      </c>
      <c r="AK443" s="3">
        <f t="shared" si="211"/>
        <v>0</v>
      </c>
      <c r="AL443" s="3">
        <f t="shared" si="211"/>
        <v>0</v>
      </c>
      <c r="AM443" s="3">
        <f t="shared" si="211"/>
        <v>0</v>
      </c>
      <c r="AN443" s="3">
        <f t="shared" si="211"/>
        <v>0</v>
      </c>
      <c r="AO443" s="3">
        <f t="shared" si="211"/>
        <v>0</v>
      </c>
      <c r="AP443" s="3">
        <f t="shared" si="211"/>
        <v>0</v>
      </c>
      <c r="AQ443" s="3">
        <f t="shared" si="211"/>
        <v>0</v>
      </c>
      <c r="AR443" s="3">
        <f t="shared" si="211"/>
        <v>0</v>
      </c>
      <c r="AS443" s="3">
        <f t="shared" si="211"/>
        <v>0</v>
      </c>
      <c r="AT443" s="3">
        <f t="shared" si="211"/>
        <v>0</v>
      </c>
      <c r="AU443" s="3">
        <f t="shared" si="211"/>
        <v>0</v>
      </c>
      <c r="AV443" s="3">
        <f t="shared" si="211"/>
        <v>0</v>
      </c>
      <c r="AX443" s="35" t="str">
        <f t="shared" ref="AX443:AX444" si="212">IF(E443&lt;&gt;0,IF(ROUND(SUM(G443:AV443),5)=ROUND(F443,5),"OK","ERROR!"),"")</f>
        <v>OK</v>
      </c>
      <c r="AY443" s="53" t="s">
        <v>1329</v>
      </c>
      <c r="AZ443" s="36">
        <f t="shared" ref="AZ443" si="213">BA443</f>
        <v>703431.00490214862</v>
      </c>
      <c r="BA443" s="7">
        <f>IF(AY443&lt;&gt;0,VLOOKUP(AY443,'2021 ROO Import'!$A$1:$D$966,4,FALSE),0)</f>
        <v>703431.00490214862</v>
      </c>
    </row>
    <row r="444" spans="1:53" ht="9.75" customHeight="1" x14ac:dyDescent="0.15">
      <c r="A444" s="25">
        <f t="shared" si="196"/>
        <v>444</v>
      </c>
      <c r="B444" s="3" t="s">
        <v>46</v>
      </c>
      <c r="C444" s="3" t="s">
        <v>484</v>
      </c>
      <c r="F444" s="3">
        <f>SUM(F438:F443)</f>
        <v>5157586.6280596619</v>
      </c>
      <c r="AX444" s="93" t="str">
        <f t="shared" si="212"/>
        <v/>
      </c>
      <c r="AZ444" s="36">
        <f t="shared" si="206"/>
        <v>0</v>
      </c>
      <c r="BA444" s="7">
        <f>IF(AY444&lt;&gt;0,VLOOKUP(AY444,'2021 ROO Import'!$A$1:$D$966,4,FALSE),0)</f>
        <v>0</v>
      </c>
    </row>
    <row r="445" spans="1:53" ht="9.75" customHeight="1" x14ac:dyDescent="0.15">
      <c r="A445" s="25">
        <f t="shared" si="196"/>
        <v>445</v>
      </c>
      <c r="B445" s="3" t="s">
        <v>46</v>
      </c>
      <c r="C445" s="3" t="s">
        <v>46</v>
      </c>
      <c r="AX445" s="35" t="str">
        <f t="shared" si="205"/>
        <v/>
      </c>
      <c r="AZ445" s="36">
        <f t="shared" si="206"/>
        <v>0</v>
      </c>
      <c r="BA445" s="7">
        <f>IF(AY445&lt;&gt;0,VLOOKUP(AY445,'2021 ROO Import'!$A$1:$D$966,4,FALSE),0)</f>
        <v>0</v>
      </c>
    </row>
    <row r="446" spans="1:53" ht="9.75" customHeight="1" x14ac:dyDescent="0.15">
      <c r="A446" s="25">
        <f t="shared" si="196"/>
        <v>446</v>
      </c>
      <c r="B446" s="3" t="s">
        <v>46</v>
      </c>
      <c r="C446" s="3" t="s">
        <v>485</v>
      </c>
      <c r="F446" s="3">
        <f>SUM(F435+F444)</f>
        <v>28097025.163594648</v>
      </c>
      <c r="AX446" s="35" t="str">
        <f t="shared" si="205"/>
        <v/>
      </c>
      <c r="AZ446" s="36">
        <f t="shared" si="206"/>
        <v>0</v>
      </c>
      <c r="BA446" s="7">
        <f>IF(AY446&lt;&gt;0,VLOOKUP(AY446,'2021 ROO Import'!$A$1:$D$966,4,FALSE),0)</f>
        <v>0</v>
      </c>
    </row>
    <row r="447" spans="1:53" ht="9.75" customHeight="1" x14ac:dyDescent="0.15">
      <c r="A447" s="25">
        <f t="shared" si="196"/>
        <v>447</v>
      </c>
      <c r="AX447" s="35" t="str">
        <f t="shared" si="205"/>
        <v/>
      </c>
      <c r="AZ447" s="36">
        <f t="shared" si="206"/>
        <v>0</v>
      </c>
      <c r="BA447" s="7">
        <f>IF(AY447&lt;&gt;0,VLOOKUP(AY447,'2021 ROO Import'!$A$1:$D$966,4,FALSE),0)</f>
        <v>0</v>
      </c>
    </row>
    <row r="448" spans="1:53" ht="9.75" customHeight="1" x14ac:dyDescent="0.15">
      <c r="A448" s="25">
        <f t="shared" si="196"/>
        <v>448</v>
      </c>
      <c r="B448" s="3" t="s">
        <v>486</v>
      </c>
      <c r="D448" s="3" t="str">
        <f t="shared" ref="D448:L448" si="214">(D$9)</f>
        <v/>
      </c>
      <c r="E448" s="4" t="str">
        <f t="shared" si="214"/>
        <v/>
      </c>
      <c r="G448" s="3" t="str">
        <f t="shared" si="214"/>
        <v>Base-load</v>
      </c>
      <c r="H448" s="3" t="str">
        <f t="shared" si="214"/>
        <v>Peak</v>
      </c>
      <c r="I448" s="3" t="str">
        <f t="shared" si="214"/>
        <v/>
      </c>
      <c r="J448" s="3" t="str">
        <f t="shared" si="214"/>
        <v/>
      </c>
      <c r="K448" s="3" t="str">
        <f t="shared" si="214"/>
        <v/>
      </c>
      <c r="L448" s="3" t="str">
        <f t="shared" si="214"/>
        <v/>
      </c>
      <c r="AW448" s="3" t="str">
        <f>(AW$9)</f>
        <v/>
      </c>
      <c r="AX448" s="35" t="str">
        <f t="shared" si="205"/>
        <v>OK</v>
      </c>
      <c r="AY448" s="53">
        <v>481</v>
      </c>
      <c r="AZ448" s="36">
        <f t="shared" si="206"/>
        <v>0</v>
      </c>
      <c r="BA448" s="7">
        <f>IF(AY448&lt;&gt;0,VLOOKUP(AY448,'2021 ROO Import'!$A$1:$D$966,4,FALSE),0)</f>
        <v>0</v>
      </c>
    </row>
    <row r="449" spans="1:53" ht="9.75" customHeight="1" x14ac:dyDescent="0.15">
      <c r="A449" s="25">
        <f t="shared" si="196"/>
        <v>449</v>
      </c>
      <c r="AX449" s="35" t="str">
        <f t="shared" si="205"/>
        <v/>
      </c>
      <c r="AZ449" s="36">
        <f t="shared" si="206"/>
        <v>0</v>
      </c>
      <c r="BA449" s="7">
        <f>IF(AY449&lt;&gt;0,VLOOKUP(AY449,'2021 ROO Import'!$A$1:$D$966,4,FALSE),0)</f>
        <v>0</v>
      </c>
    </row>
    <row r="450" spans="1:53" ht="9.75" customHeight="1" x14ac:dyDescent="0.15">
      <c r="A450" s="25">
        <f t="shared" si="196"/>
        <v>450</v>
      </c>
      <c r="B450" s="3" t="s">
        <v>379</v>
      </c>
      <c r="AX450" s="35" t="str">
        <f t="shared" si="205"/>
        <v/>
      </c>
      <c r="AZ450" s="36">
        <f t="shared" si="206"/>
        <v>0</v>
      </c>
      <c r="BA450" s="7">
        <f>IF(AY450&lt;&gt;0,VLOOKUP(AY450,'2021 ROO Import'!$A$1:$D$966,4,FALSE),0)</f>
        <v>0</v>
      </c>
    </row>
    <row r="451" spans="1:53" ht="9.75" customHeight="1" x14ac:dyDescent="0.15">
      <c r="A451" s="25">
        <f t="shared" si="196"/>
        <v>451</v>
      </c>
      <c r="B451" s="3" t="s">
        <v>487</v>
      </c>
      <c r="C451" s="3" t="s">
        <v>381</v>
      </c>
      <c r="E451" s="44" t="s">
        <v>1036</v>
      </c>
      <c r="F451" s="3">
        <f>($AZ451)</f>
        <v>3927312.149044795</v>
      </c>
      <c r="G451" s="34">
        <f t="shared" ref="G451:V460" si="215">INDEX(Func_Alloc,MATCH($E451,FA_Desc,0),MATCH(G$6,$G$6:$AV$6,0))*$F451</f>
        <v>0</v>
      </c>
      <c r="H451" s="34">
        <f t="shared" si="215"/>
        <v>0</v>
      </c>
      <c r="I451" s="34">
        <f t="shared" si="215"/>
        <v>0</v>
      </c>
      <c r="J451" s="34">
        <f t="shared" si="215"/>
        <v>0</v>
      </c>
      <c r="K451" s="34">
        <f t="shared" si="215"/>
        <v>0</v>
      </c>
      <c r="L451" s="34">
        <f t="shared" si="215"/>
        <v>0</v>
      </c>
      <c r="M451" s="34">
        <f t="shared" si="215"/>
        <v>0</v>
      </c>
      <c r="N451" s="34">
        <f t="shared" si="215"/>
        <v>0</v>
      </c>
      <c r="O451" s="34">
        <f t="shared" si="215"/>
        <v>0</v>
      </c>
      <c r="P451" s="34">
        <f t="shared" si="215"/>
        <v>0</v>
      </c>
      <c r="Q451" s="34">
        <f t="shared" si="215"/>
        <v>498749.28356016555</v>
      </c>
      <c r="R451" s="34">
        <f t="shared" si="215"/>
        <v>25099.157699250758</v>
      </c>
      <c r="S451" s="34">
        <f t="shared" si="215"/>
        <v>0</v>
      </c>
      <c r="T451" s="34">
        <f t="shared" si="215"/>
        <v>1030051.8953561059</v>
      </c>
      <c r="U451" s="34">
        <f t="shared" si="215"/>
        <v>495950.91257886583</v>
      </c>
      <c r="V451" s="34">
        <f t="shared" si="215"/>
        <v>50938.748493953848</v>
      </c>
      <c r="W451" s="34">
        <f t="shared" ref="H451:AV459" si="216">INDEX(Func_Alloc,MATCH($E451,FA_Desc,0),MATCH(W$6,$G$6:$AV$6,0))*$F451</f>
        <v>85153.620306512385</v>
      </c>
      <c r="X451" s="34">
        <f t="shared" si="216"/>
        <v>40999.891258691161</v>
      </c>
      <c r="Y451" s="34">
        <f t="shared" si="216"/>
        <v>24313.794793416841</v>
      </c>
      <c r="Z451" s="34">
        <f t="shared" si="216"/>
        <v>248490.76819094524</v>
      </c>
      <c r="AA451" s="34">
        <f t="shared" si="216"/>
        <v>119643.70320304771</v>
      </c>
      <c r="AB451" s="34">
        <f t="shared" si="216"/>
        <v>77239.075281073063</v>
      </c>
      <c r="AC451" s="34">
        <f t="shared" si="216"/>
        <v>37189.184394590731</v>
      </c>
      <c r="AD451" s="34">
        <f t="shared" si="216"/>
        <v>50930.500192326224</v>
      </c>
      <c r="AE451" s="34">
        <f t="shared" si="216"/>
        <v>969773.71932310564</v>
      </c>
      <c r="AF451" s="34">
        <f t="shared" si="216"/>
        <v>4109.1127421821484</v>
      </c>
      <c r="AG451" s="34">
        <f t="shared" si="216"/>
        <v>168678.78167056199</v>
      </c>
      <c r="AH451" s="34">
        <f t="shared" si="216"/>
        <v>0</v>
      </c>
      <c r="AI451" s="34">
        <f t="shared" si="216"/>
        <v>0</v>
      </c>
      <c r="AJ451" s="34">
        <f t="shared" si="216"/>
        <v>0</v>
      </c>
      <c r="AK451" s="34">
        <f t="shared" si="216"/>
        <v>0</v>
      </c>
      <c r="AL451" s="34">
        <f t="shared" si="216"/>
        <v>0</v>
      </c>
      <c r="AM451" s="34">
        <f t="shared" si="216"/>
        <v>0</v>
      </c>
      <c r="AN451" s="34">
        <f t="shared" si="216"/>
        <v>0</v>
      </c>
      <c r="AO451" s="34">
        <f t="shared" si="216"/>
        <v>0</v>
      </c>
      <c r="AP451" s="34">
        <f t="shared" si="216"/>
        <v>0</v>
      </c>
      <c r="AQ451" s="34">
        <f t="shared" si="216"/>
        <v>0</v>
      </c>
      <c r="AR451" s="34">
        <f t="shared" si="216"/>
        <v>0</v>
      </c>
      <c r="AS451" s="34">
        <f t="shared" si="216"/>
        <v>0</v>
      </c>
      <c r="AT451" s="34">
        <f t="shared" si="216"/>
        <v>0</v>
      </c>
      <c r="AU451" s="34">
        <f t="shared" si="216"/>
        <v>0</v>
      </c>
      <c r="AV451" s="34">
        <f t="shared" si="216"/>
        <v>0</v>
      </c>
      <c r="AX451" s="35" t="str">
        <f t="shared" si="205"/>
        <v>OK</v>
      </c>
      <c r="AY451" s="53">
        <v>483</v>
      </c>
      <c r="AZ451" s="36">
        <f t="shared" si="206"/>
        <v>3927312.149044795</v>
      </c>
      <c r="BA451" s="7">
        <f>IF(AY451&lt;&gt;0,VLOOKUP(AY451,'2021 ROO Import'!$A$1:$D$966,4,FALSE),0)</f>
        <v>3927312.149044795</v>
      </c>
    </row>
    <row r="452" spans="1:53" ht="9.75" customHeight="1" x14ac:dyDescent="0.15">
      <c r="A452" s="25">
        <f t="shared" si="196"/>
        <v>452</v>
      </c>
      <c r="B452" s="3" t="s">
        <v>488</v>
      </c>
      <c r="C452" s="3" t="s">
        <v>467</v>
      </c>
      <c r="E452" s="44" t="s">
        <v>676</v>
      </c>
      <c r="F452" s="3">
        <f>($AZ452)</f>
        <v>4744374.5974396057</v>
      </c>
      <c r="G452" s="34">
        <f t="shared" si="215"/>
        <v>0</v>
      </c>
      <c r="H452" s="34">
        <f t="shared" si="216"/>
        <v>0</v>
      </c>
      <c r="I452" s="34">
        <f t="shared" si="216"/>
        <v>0</v>
      </c>
      <c r="J452" s="34">
        <f t="shared" si="216"/>
        <v>0</v>
      </c>
      <c r="K452" s="34">
        <f t="shared" si="216"/>
        <v>0</v>
      </c>
      <c r="L452" s="34">
        <f t="shared" si="216"/>
        <v>0</v>
      </c>
      <c r="M452" s="34">
        <f t="shared" si="216"/>
        <v>0</v>
      </c>
      <c r="N452" s="34">
        <f t="shared" si="216"/>
        <v>0</v>
      </c>
      <c r="O452" s="34">
        <f t="shared" si="216"/>
        <v>0</v>
      </c>
      <c r="P452" s="34">
        <f t="shared" si="216"/>
        <v>0</v>
      </c>
      <c r="Q452" s="34">
        <f t="shared" si="216"/>
        <v>870880.17977953563</v>
      </c>
      <c r="R452" s="34">
        <f t="shared" si="216"/>
        <v>44679.927589925755</v>
      </c>
      <c r="S452" s="34">
        <f t="shared" si="216"/>
        <v>0</v>
      </c>
      <c r="T452" s="34">
        <f t="shared" si="216"/>
        <v>1120561.5452284655</v>
      </c>
      <c r="U452" s="34">
        <f t="shared" si="216"/>
        <v>539529.6328877795</v>
      </c>
      <c r="V452" s="34">
        <f t="shared" si="216"/>
        <v>70423.554951098777</v>
      </c>
      <c r="W452" s="34">
        <f t="shared" si="216"/>
        <v>253865.41719072711</v>
      </c>
      <c r="X452" s="34">
        <f t="shared" si="216"/>
        <v>122231.49716590566</v>
      </c>
      <c r="Y452" s="34">
        <f t="shared" si="216"/>
        <v>72485.839550951394</v>
      </c>
      <c r="Z452" s="34">
        <f t="shared" si="216"/>
        <v>740816.56549385819</v>
      </c>
      <c r="AA452" s="34">
        <f t="shared" si="216"/>
        <v>356689.45746000583</v>
      </c>
      <c r="AB452" s="34">
        <f t="shared" si="216"/>
        <v>82943.131491359803</v>
      </c>
      <c r="AC452" s="34">
        <f t="shared" si="216"/>
        <v>39935.581829173236</v>
      </c>
      <c r="AD452" s="34">
        <f t="shared" si="216"/>
        <v>151837.26343656675</v>
      </c>
      <c r="AE452" s="34">
        <f t="shared" si="216"/>
        <v>255111.03032208467</v>
      </c>
      <c r="AF452" s="34">
        <f t="shared" si="216"/>
        <v>12010.483570075046</v>
      </c>
      <c r="AG452" s="34">
        <f t="shared" si="216"/>
        <v>10373.489492093331</v>
      </c>
      <c r="AH452" s="34">
        <f t="shared" si="216"/>
        <v>0</v>
      </c>
      <c r="AI452" s="34">
        <f t="shared" si="216"/>
        <v>0</v>
      </c>
      <c r="AJ452" s="34">
        <f t="shared" si="216"/>
        <v>0</v>
      </c>
      <c r="AK452" s="34">
        <f t="shared" si="216"/>
        <v>0</v>
      </c>
      <c r="AL452" s="34">
        <f t="shared" si="216"/>
        <v>0</v>
      </c>
      <c r="AM452" s="34">
        <f t="shared" si="216"/>
        <v>0</v>
      </c>
      <c r="AN452" s="34">
        <f t="shared" si="216"/>
        <v>0</v>
      </c>
      <c r="AO452" s="34">
        <f t="shared" si="216"/>
        <v>0</v>
      </c>
      <c r="AP452" s="34">
        <f t="shared" si="216"/>
        <v>0</v>
      </c>
      <c r="AQ452" s="34">
        <f t="shared" si="216"/>
        <v>0</v>
      </c>
      <c r="AR452" s="34">
        <f t="shared" si="216"/>
        <v>0</v>
      </c>
      <c r="AS452" s="34">
        <f t="shared" si="216"/>
        <v>0</v>
      </c>
      <c r="AT452" s="34">
        <f t="shared" si="216"/>
        <v>0</v>
      </c>
      <c r="AU452" s="34">
        <f t="shared" si="216"/>
        <v>0</v>
      </c>
      <c r="AV452" s="34">
        <f t="shared" si="216"/>
        <v>0</v>
      </c>
      <c r="AX452" s="35" t="str">
        <f t="shared" si="205"/>
        <v>OK</v>
      </c>
      <c r="AY452" s="53">
        <v>484</v>
      </c>
      <c r="AZ452" s="36">
        <f t="shared" si="206"/>
        <v>4744374.5974396057</v>
      </c>
      <c r="BA452" s="7">
        <f>IF(AY452&lt;&gt;0,VLOOKUP(AY452,'2021 ROO Import'!$A$1:$D$966,4,FALSE),0)</f>
        <v>4744374.5974396057</v>
      </c>
    </row>
    <row r="453" spans="1:53" ht="9.75" customHeight="1" x14ac:dyDescent="0.15">
      <c r="A453" s="25">
        <f t="shared" si="196"/>
        <v>453</v>
      </c>
      <c r="B453" s="3" t="s">
        <v>489</v>
      </c>
      <c r="C453" s="3" t="s">
        <v>469</v>
      </c>
      <c r="E453" s="44" t="s">
        <v>651</v>
      </c>
      <c r="F453" s="3">
        <f t="shared" ref="F453:F460" si="217">($AZ453)</f>
        <v>1516383.1196946267</v>
      </c>
      <c r="G453" s="34">
        <f t="shared" si="215"/>
        <v>0</v>
      </c>
      <c r="H453" s="34">
        <f t="shared" si="215"/>
        <v>0</v>
      </c>
      <c r="I453" s="34">
        <f t="shared" si="215"/>
        <v>0</v>
      </c>
      <c r="J453" s="34">
        <f t="shared" si="215"/>
        <v>0</v>
      </c>
      <c r="K453" s="34">
        <f t="shared" si="215"/>
        <v>0</v>
      </c>
      <c r="L453" s="34">
        <f t="shared" si="215"/>
        <v>0</v>
      </c>
      <c r="M453" s="34">
        <f t="shared" si="215"/>
        <v>0</v>
      </c>
      <c r="N453" s="34">
        <f t="shared" si="215"/>
        <v>0</v>
      </c>
      <c r="O453" s="34">
        <f t="shared" si="215"/>
        <v>0</v>
      </c>
      <c r="P453" s="34">
        <f t="shared" si="215"/>
        <v>0</v>
      </c>
      <c r="Q453" s="34">
        <f t="shared" si="215"/>
        <v>1445635.7771098209</v>
      </c>
      <c r="R453" s="34">
        <f t="shared" si="215"/>
        <v>70747.34258480568</v>
      </c>
      <c r="S453" s="34">
        <f t="shared" si="215"/>
        <v>0</v>
      </c>
      <c r="T453" s="34">
        <f t="shared" si="215"/>
        <v>0</v>
      </c>
      <c r="U453" s="34">
        <f t="shared" si="215"/>
        <v>0</v>
      </c>
      <c r="V453" s="34">
        <f t="shared" si="215"/>
        <v>0</v>
      </c>
      <c r="W453" s="34">
        <f t="shared" si="216"/>
        <v>0</v>
      </c>
      <c r="X453" s="34">
        <f t="shared" si="216"/>
        <v>0</v>
      </c>
      <c r="Y453" s="34">
        <f t="shared" si="216"/>
        <v>0</v>
      </c>
      <c r="Z453" s="34">
        <f t="shared" si="216"/>
        <v>0</v>
      </c>
      <c r="AA453" s="34">
        <f t="shared" si="216"/>
        <v>0</v>
      </c>
      <c r="AB453" s="34">
        <f t="shared" si="216"/>
        <v>0</v>
      </c>
      <c r="AC453" s="34">
        <f t="shared" si="216"/>
        <v>0</v>
      </c>
      <c r="AD453" s="34">
        <f t="shared" si="216"/>
        <v>0</v>
      </c>
      <c r="AE453" s="34">
        <f t="shared" si="216"/>
        <v>0</v>
      </c>
      <c r="AF453" s="34">
        <f t="shared" si="216"/>
        <v>0</v>
      </c>
      <c r="AG453" s="34">
        <f t="shared" si="216"/>
        <v>0</v>
      </c>
      <c r="AH453" s="34">
        <f t="shared" si="216"/>
        <v>0</v>
      </c>
      <c r="AI453" s="34">
        <f t="shared" si="216"/>
        <v>0</v>
      </c>
      <c r="AJ453" s="34">
        <f t="shared" si="216"/>
        <v>0</v>
      </c>
      <c r="AK453" s="34">
        <f t="shared" si="216"/>
        <v>0</v>
      </c>
      <c r="AL453" s="34">
        <f t="shared" si="216"/>
        <v>0</v>
      </c>
      <c r="AM453" s="34">
        <f t="shared" si="216"/>
        <v>0</v>
      </c>
      <c r="AN453" s="34">
        <f t="shared" si="216"/>
        <v>0</v>
      </c>
      <c r="AO453" s="34">
        <f t="shared" si="216"/>
        <v>0</v>
      </c>
      <c r="AP453" s="34">
        <f t="shared" si="216"/>
        <v>0</v>
      </c>
      <c r="AQ453" s="34">
        <f t="shared" si="216"/>
        <v>0</v>
      </c>
      <c r="AR453" s="34">
        <f t="shared" si="216"/>
        <v>0</v>
      </c>
      <c r="AS453" s="34">
        <f t="shared" si="216"/>
        <v>0</v>
      </c>
      <c r="AT453" s="34">
        <f t="shared" si="216"/>
        <v>0</v>
      </c>
      <c r="AU453" s="34">
        <f t="shared" si="216"/>
        <v>0</v>
      </c>
      <c r="AV453" s="34">
        <f t="shared" si="216"/>
        <v>0</v>
      </c>
      <c r="AX453" s="35" t="str">
        <f t="shared" si="205"/>
        <v>OK</v>
      </c>
      <c r="AY453" s="53">
        <v>485</v>
      </c>
      <c r="AZ453" s="36">
        <f t="shared" si="206"/>
        <v>1516383.1196946267</v>
      </c>
      <c r="BA453" s="7">
        <f>IF(AY453&lt;&gt;0,VLOOKUP(AY453,'2021 ROO Import'!$A$1:$D$966,4,FALSE),0)</f>
        <v>1516383.1196946267</v>
      </c>
    </row>
    <row r="454" spans="1:53" ht="9.75" customHeight="1" x14ac:dyDescent="0.15">
      <c r="A454" s="25">
        <f t="shared" si="196"/>
        <v>454</v>
      </c>
      <c r="B454" s="3" t="s">
        <v>490</v>
      </c>
      <c r="C454" s="3" t="s">
        <v>471</v>
      </c>
      <c r="E454" s="44" t="s">
        <v>1045</v>
      </c>
      <c r="F454" s="3">
        <f t="shared" si="217"/>
        <v>4514613.8362493841</v>
      </c>
      <c r="G454" s="34">
        <f t="shared" si="215"/>
        <v>0</v>
      </c>
      <c r="H454" s="34">
        <f t="shared" si="215"/>
        <v>0</v>
      </c>
      <c r="I454" s="34">
        <f t="shared" si="215"/>
        <v>0</v>
      </c>
      <c r="J454" s="34">
        <f t="shared" si="215"/>
        <v>0</v>
      </c>
      <c r="K454" s="34">
        <f t="shared" si="215"/>
        <v>0</v>
      </c>
      <c r="L454" s="34">
        <f t="shared" si="215"/>
        <v>0</v>
      </c>
      <c r="M454" s="34">
        <f t="shared" si="215"/>
        <v>0</v>
      </c>
      <c r="N454" s="34">
        <f t="shared" si="215"/>
        <v>0</v>
      </c>
      <c r="O454" s="34">
        <f t="shared" si="215"/>
        <v>0</v>
      </c>
      <c r="P454" s="34">
        <f t="shared" si="215"/>
        <v>0</v>
      </c>
      <c r="Q454" s="34">
        <f t="shared" si="215"/>
        <v>0</v>
      </c>
      <c r="R454" s="34">
        <f t="shared" si="215"/>
        <v>0</v>
      </c>
      <c r="S454" s="34">
        <f t="shared" si="215"/>
        <v>0</v>
      </c>
      <c r="T454" s="34">
        <f t="shared" si="215"/>
        <v>2805018.8896363876</v>
      </c>
      <c r="U454" s="34">
        <f t="shared" si="215"/>
        <v>1350564.6505656682</v>
      </c>
      <c r="V454" s="34">
        <f t="shared" si="215"/>
        <v>36495.355452199416</v>
      </c>
      <c r="W454" s="34">
        <f t="shared" si="216"/>
        <v>0</v>
      </c>
      <c r="X454" s="34">
        <f t="shared" si="216"/>
        <v>0</v>
      </c>
      <c r="Y454" s="34">
        <f t="shared" si="216"/>
        <v>0</v>
      </c>
      <c r="Z454" s="34">
        <f t="shared" si="216"/>
        <v>0</v>
      </c>
      <c r="AA454" s="34">
        <f t="shared" si="216"/>
        <v>0</v>
      </c>
      <c r="AB454" s="34">
        <f t="shared" si="216"/>
        <v>217711.08490171251</v>
      </c>
      <c r="AC454" s="34">
        <f t="shared" si="216"/>
        <v>104823.85569341712</v>
      </c>
      <c r="AD454" s="34">
        <f t="shared" si="216"/>
        <v>0</v>
      </c>
      <c r="AE454" s="34">
        <f t="shared" si="216"/>
        <v>0</v>
      </c>
      <c r="AF454" s="34">
        <f t="shared" si="216"/>
        <v>0</v>
      </c>
      <c r="AG454" s="34">
        <f t="shared" si="216"/>
        <v>0</v>
      </c>
      <c r="AH454" s="34">
        <f t="shared" si="216"/>
        <v>0</v>
      </c>
      <c r="AI454" s="34">
        <f t="shared" si="216"/>
        <v>0</v>
      </c>
      <c r="AJ454" s="34">
        <f t="shared" si="216"/>
        <v>0</v>
      </c>
      <c r="AK454" s="34">
        <f t="shared" si="216"/>
        <v>0</v>
      </c>
      <c r="AL454" s="34">
        <f t="shared" si="216"/>
        <v>0</v>
      </c>
      <c r="AM454" s="34">
        <f t="shared" si="216"/>
        <v>0</v>
      </c>
      <c r="AN454" s="34">
        <f t="shared" si="216"/>
        <v>0</v>
      </c>
      <c r="AO454" s="34">
        <f t="shared" si="216"/>
        <v>0</v>
      </c>
      <c r="AP454" s="34">
        <f t="shared" si="216"/>
        <v>0</v>
      </c>
      <c r="AQ454" s="34">
        <f t="shared" si="216"/>
        <v>0</v>
      </c>
      <c r="AR454" s="34">
        <f t="shared" si="216"/>
        <v>0</v>
      </c>
      <c r="AS454" s="34">
        <f t="shared" si="216"/>
        <v>0</v>
      </c>
      <c r="AT454" s="34">
        <f t="shared" si="216"/>
        <v>0</v>
      </c>
      <c r="AU454" s="34">
        <f t="shared" si="216"/>
        <v>0</v>
      </c>
      <c r="AV454" s="34">
        <f t="shared" si="216"/>
        <v>0</v>
      </c>
      <c r="AX454" s="35" t="str">
        <f t="shared" si="205"/>
        <v>OK</v>
      </c>
      <c r="AY454" s="53">
        <v>486</v>
      </c>
      <c r="AZ454" s="36">
        <f t="shared" si="206"/>
        <v>4514613.8362493841</v>
      </c>
      <c r="BA454" s="7">
        <f>IF(AY454&lt;&gt;0,VLOOKUP(AY454,'2021 ROO Import'!$A$1:$D$966,4,FALSE),0)</f>
        <v>4514613.8362493841</v>
      </c>
    </row>
    <row r="455" spans="1:53" ht="9.75" customHeight="1" x14ac:dyDescent="0.15">
      <c r="A455" s="25">
        <f t="shared" si="196"/>
        <v>455</v>
      </c>
      <c r="B455" s="3" t="s">
        <v>491</v>
      </c>
      <c r="C455" s="3" t="s">
        <v>492</v>
      </c>
      <c r="E455" s="44" t="s">
        <v>1046</v>
      </c>
      <c r="F455" s="3">
        <f t="shared" si="217"/>
        <v>4511181.9148765551</v>
      </c>
      <c r="G455" s="34">
        <f t="shared" si="215"/>
        <v>0</v>
      </c>
      <c r="H455" s="34">
        <f t="shared" si="216"/>
        <v>0</v>
      </c>
      <c r="I455" s="34">
        <f t="shared" si="216"/>
        <v>0</v>
      </c>
      <c r="J455" s="34">
        <f t="shared" si="216"/>
        <v>0</v>
      </c>
      <c r="K455" s="34">
        <f t="shared" si="216"/>
        <v>0</v>
      </c>
      <c r="L455" s="34">
        <f t="shared" si="216"/>
        <v>0</v>
      </c>
      <c r="M455" s="34">
        <f t="shared" si="216"/>
        <v>0</v>
      </c>
      <c r="N455" s="34">
        <f t="shared" si="216"/>
        <v>0</v>
      </c>
      <c r="O455" s="34">
        <f t="shared" si="216"/>
        <v>0</v>
      </c>
      <c r="P455" s="34">
        <f t="shared" si="216"/>
        <v>0</v>
      </c>
      <c r="Q455" s="34">
        <f t="shared" si="216"/>
        <v>0</v>
      </c>
      <c r="R455" s="34">
        <f t="shared" si="216"/>
        <v>0</v>
      </c>
      <c r="S455" s="34">
        <f t="shared" si="216"/>
        <v>0</v>
      </c>
      <c r="T455" s="34">
        <f t="shared" si="216"/>
        <v>2639416.5930641363</v>
      </c>
      <c r="U455" s="34">
        <f t="shared" si="216"/>
        <v>1270830.211475325</v>
      </c>
      <c r="V455" s="34">
        <f t="shared" si="216"/>
        <v>328929.49875691277</v>
      </c>
      <c r="W455" s="34">
        <f t="shared" si="216"/>
        <v>0</v>
      </c>
      <c r="X455" s="34">
        <f t="shared" si="216"/>
        <v>0</v>
      </c>
      <c r="Y455" s="34">
        <f t="shared" si="216"/>
        <v>0</v>
      </c>
      <c r="Z455" s="34">
        <f t="shared" si="216"/>
        <v>0</v>
      </c>
      <c r="AA455" s="34">
        <f t="shared" si="216"/>
        <v>0</v>
      </c>
      <c r="AB455" s="34">
        <f t="shared" si="216"/>
        <v>183603.78781662154</v>
      </c>
      <c r="AC455" s="34">
        <f t="shared" si="216"/>
        <v>88401.82376355851</v>
      </c>
      <c r="AD455" s="34">
        <f t="shared" si="216"/>
        <v>0</v>
      </c>
      <c r="AE455" s="34">
        <f t="shared" si="216"/>
        <v>0</v>
      </c>
      <c r="AF455" s="34">
        <f t="shared" si="216"/>
        <v>0</v>
      </c>
      <c r="AG455" s="34">
        <f t="shared" si="216"/>
        <v>0</v>
      </c>
      <c r="AH455" s="34">
        <f t="shared" si="216"/>
        <v>0</v>
      </c>
      <c r="AI455" s="34">
        <f t="shared" si="216"/>
        <v>0</v>
      </c>
      <c r="AJ455" s="34">
        <f t="shared" si="216"/>
        <v>0</v>
      </c>
      <c r="AK455" s="34">
        <f t="shared" si="216"/>
        <v>0</v>
      </c>
      <c r="AL455" s="34">
        <f t="shared" si="216"/>
        <v>0</v>
      </c>
      <c r="AM455" s="34">
        <f t="shared" si="216"/>
        <v>0</v>
      </c>
      <c r="AN455" s="34">
        <f t="shared" si="216"/>
        <v>0</v>
      </c>
      <c r="AO455" s="34">
        <f t="shared" si="216"/>
        <v>0</v>
      </c>
      <c r="AP455" s="34">
        <f t="shared" si="216"/>
        <v>0</v>
      </c>
      <c r="AQ455" s="34">
        <f t="shared" si="216"/>
        <v>0</v>
      </c>
      <c r="AR455" s="34">
        <f t="shared" si="216"/>
        <v>0</v>
      </c>
      <c r="AS455" s="34">
        <f t="shared" si="216"/>
        <v>0</v>
      </c>
      <c r="AT455" s="34">
        <f t="shared" si="216"/>
        <v>0</v>
      </c>
      <c r="AU455" s="34">
        <f t="shared" si="216"/>
        <v>0</v>
      </c>
      <c r="AV455" s="34">
        <f t="shared" si="216"/>
        <v>0</v>
      </c>
      <c r="AX455" s="35" t="str">
        <f t="shared" si="205"/>
        <v>OK</v>
      </c>
      <c r="AY455" s="53">
        <v>487</v>
      </c>
      <c r="AZ455" s="36">
        <f t="shared" si="206"/>
        <v>4511181.9148765551</v>
      </c>
      <c r="BA455" s="7">
        <f>IF(AY455&lt;&gt;0,VLOOKUP(AY455,'2021 ROO Import'!$A$1:$D$966,4,FALSE),0)</f>
        <v>4511181.9148765551</v>
      </c>
    </row>
    <row r="456" spans="1:53" ht="9.75" customHeight="1" x14ac:dyDescent="0.15">
      <c r="A456" s="25">
        <f t="shared" ref="A456:A519" si="218">A455+1</f>
        <v>456</v>
      </c>
      <c r="B456" s="3" t="s">
        <v>493</v>
      </c>
      <c r="C456" s="3" t="s">
        <v>494</v>
      </c>
      <c r="E456" s="44" t="s">
        <v>988</v>
      </c>
      <c r="F456" s="3">
        <f t="shared" si="217"/>
        <v>538.44384481026214</v>
      </c>
      <c r="G456" s="34">
        <f t="shared" si="215"/>
        <v>0</v>
      </c>
      <c r="H456" s="34">
        <f t="shared" si="215"/>
        <v>0</v>
      </c>
      <c r="I456" s="34">
        <f t="shared" si="215"/>
        <v>0</v>
      </c>
      <c r="J456" s="34">
        <f t="shared" si="215"/>
        <v>0</v>
      </c>
      <c r="K456" s="34">
        <f t="shared" si="215"/>
        <v>0</v>
      </c>
      <c r="L456" s="34">
        <f t="shared" si="215"/>
        <v>0</v>
      </c>
      <c r="M456" s="34">
        <f t="shared" si="215"/>
        <v>0</v>
      </c>
      <c r="N456" s="34">
        <f t="shared" si="215"/>
        <v>0</v>
      </c>
      <c r="O456" s="34">
        <f t="shared" si="215"/>
        <v>0</v>
      </c>
      <c r="P456" s="34">
        <f t="shared" si="215"/>
        <v>0</v>
      </c>
      <c r="Q456" s="34">
        <f t="shared" si="215"/>
        <v>0</v>
      </c>
      <c r="R456" s="34">
        <f t="shared" si="215"/>
        <v>0</v>
      </c>
      <c r="S456" s="34">
        <f t="shared" si="215"/>
        <v>0</v>
      </c>
      <c r="T456" s="34">
        <f t="shared" si="215"/>
        <v>0</v>
      </c>
      <c r="U456" s="34">
        <f t="shared" si="215"/>
        <v>0</v>
      </c>
      <c r="V456" s="34">
        <f t="shared" si="215"/>
        <v>0</v>
      </c>
      <c r="W456" s="34">
        <f t="shared" si="216"/>
        <v>0</v>
      </c>
      <c r="X456" s="34">
        <f t="shared" si="216"/>
        <v>0</v>
      </c>
      <c r="Y456" s="34">
        <f t="shared" si="216"/>
        <v>0</v>
      </c>
      <c r="Z456" s="34">
        <f t="shared" si="216"/>
        <v>0</v>
      </c>
      <c r="AA456" s="34">
        <f t="shared" si="216"/>
        <v>0</v>
      </c>
      <c r="AB456" s="34">
        <f t="shared" si="216"/>
        <v>0</v>
      </c>
      <c r="AC456" s="34">
        <f t="shared" si="216"/>
        <v>0</v>
      </c>
      <c r="AD456" s="34">
        <f t="shared" si="216"/>
        <v>0</v>
      </c>
      <c r="AE456" s="34">
        <f t="shared" si="216"/>
        <v>0</v>
      </c>
      <c r="AF456" s="34">
        <f t="shared" si="216"/>
        <v>0</v>
      </c>
      <c r="AG456" s="34">
        <f t="shared" si="216"/>
        <v>538.44384481026214</v>
      </c>
      <c r="AH456" s="34">
        <f t="shared" si="216"/>
        <v>0</v>
      </c>
      <c r="AI456" s="34">
        <f t="shared" si="216"/>
        <v>0</v>
      </c>
      <c r="AJ456" s="34">
        <f t="shared" si="216"/>
        <v>0</v>
      </c>
      <c r="AK456" s="34">
        <f t="shared" si="216"/>
        <v>0</v>
      </c>
      <c r="AL456" s="34">
        <f t="shared" si="216"/>
        <v>0</v>
      </c>
      <c r="AM456" s="34">
        <f t="shared" si="216"/>
        <v>0</v>
      </c>
      <c r="AN456" s="34">
        <f t="shared" si="216"/>
        <v>0</v>
      </c>
      <c r="AO456" s="34">
        <f t="shared" si="216"/>
        <v>0</v>
      </c>
      <c r="AP456" s="34">
        <f t="shared" si="216"/>
        <v>0</v>
      </c>
      <c r="AQ456" s="34">
        <f t="shared" si="216"/>
        <v>0</v>
      </c>
      <c r="AR456" s="34">
        <f t="shared" si="216"/>
        <v>0</v>
      </c>
      <c r="AS456" s="34">
        <f t="shared" si="216"/>
        <v>0</v>
      </c>
      <c r="AT456" s="34">
        <f t="shared" si="216"/>
        <v>0</v>
      </c>
      <c r="AU456" s="34">
        <f t="shared" si="216"/>
        <v>0</v>
      </c>
      <c r="AV456" s="34">
        <f t="shared" si="216"/>
        <v>0</v>
      </c>
      <c r="AX456" s="35" t="str">
        <f t="shared" si="205"/>
        <v>OK</v>
      </c>
      <c r="AY456" s="53">
        <v>488</v>
      </c>
      <c r="AZ456" s="36">
        <f t="shared" si="206"/>
        <v>538.44384481026214</v>
      </c>
      <c r="BA456" s="7">
        <f>IF(AY456&lt;&gt;0,VLOOKUP(AY456,'2021 ROO Import'!$A$1:$D$966,4,FALSE),0)</f>
        <v>538.44384481026214</v>
      </c>
    </row>
    <row r="457" spans="1:53" ht="9.75" customHeight="1" x14ac:dyDescent="0.15">
      <c r="A457" s="25">
        <f t="shared" si="218"/>
        <v>457</v>
      </c>
      <c r="B457" s="3" t="s">
        <v>495</v>
      </c>
      <c r="C457" s="3" t="s">
        <v>496</v>
      </c>
      <c r="E457" s="44" t="s">
        <v>134</v>
      </c>
      <c r="F457" s="3">
        <f t="shared" si="217"/>
        <v>4868601.4489584351</v>
      </c>
      <c r="G457" s="34">
        <f t="shared" si="215"/>
        <v>0</v>
      </c>
      <c r="H457" s="34">
        <f t="shared" si="215"/>
        <v>0</v>
      </c>
      <c r="I457" s="34">
        <f t="shared" si="215"/>
        <v>0</v>
      </c>
      <c r="J457" s="34">
        <f t="shared" si="215"/>
        <v>0</v>
      </c>
      <c r="K457" s="34">
        <f t="shared" si="215"/>
        <v>0</v>
      </c>
      <c r="L457" s="34">
        <f t="shared" si="215"/>
        <v>0</v>
      </c>
      <c r="M457" s="34">
        <f t="shared" si="215"/>
        <v>0</v>
      </c>
      <c r="N457" s="34">
        <f t="shared" si="215"/>
        <v>0</v>
      </c>
      <c r="O457" s="34">
        <f t="shared" si="215"/>
        <v>0</v>
      </c>
      <c r="P457" s="34">
        <f t="shared" si="215"/>
        <v>0</v>
      </c>
      <c r="Q457" s="34">
        <f t="shared" si="215"/>
        <v>0</v>
      </c>
      <c r="R457" s="34">
        <f t="shared" si="215"/>
        <v>0</v>
      </c>
      <c r="S457" s="34">
        <f t="shared" si="215"/>
        <v>0</v>
      </c>
      <c r="T457" s="34">
        <f t="shared" si="215"/>
        <v>0</v>
      </c>
      <c r="U457" s="34">
        <f t="shared" si="215"/>
        <v>0</v>
      </c>
      <c r="V457" s="34">
        <f t="shared" si="215"/>
        <v>0</v>
      </c>
      <c r="W457" s="34">
        <f t="shared" si="216"/>
        <v>0</v>
      </c>
      <c r="X457" s="34">
        <f t="shared" si="216"/>
        <v>0</v>
      </c>
      <c r="Y457" s="34">
        <f t="shared" si="216"/>
        <v>0</v>
      </c>
      <c r="Z457" s="34">
        <f t="shared" si="216"/>
        <v>0</v>
      </c>
      <c r="AA457" s="34">
        <f t="shared" si="216"/>
        <v>0</v>
      </c>
      <c r="AB457" s="34">
        <f t="shared" si="216"/>
        <v>0</v>
      </c>
      <c r="AC457" s="34">
        <f t="shared" si="216"/>
        <v>0</v>
      </c>
      <c r="AD457" s="34">
        <f t="shared" si="216"/>
        <v>0</v>
      </c>
      <c r="AE457" s="34">
        <f t="shared" si="216"/>
        <v>4868601.4489584351</v>
      </c>
      <c r="AF457" s="34">
        <f t="shared" si="216"/>
        <v>0</v>
      </c>
      <c r="AG457" s="34">
        <f t="shared" si="216"/>
        <v>0</v>
      </c>
      <c r="AH457" s="34">
        <f t="shared" si="216"/>
        <v>0</v>
      </c>
      <c r="AI457" s="34">
        <f t="shared" si="216"/>
        <v>0</v>
      </c>
      <c r="AJ457" s="34">
        <f t="shared" si="216"/>
        <v>0</v>
      </c>
      <c r="AK457" s="34">
        <f t="shared" si="216"/>
        <v>0</v>
      </c>
      <c r="AL457" s="34">
        <f t="shared" si="216"/>
        <v>0</v>
      </c>
      <c r="AM457" s="34">
        <f t="shared" si="216"/>
        <v>0</v>
      </c>
      <c r="AN457" s="34">
        <f t="shared" si="216"/>
        <v>0</v>
      </c>
      <c r="AO457" s="34">
        <f t="shared" si="216"/>
        <v>0</v>
      </c>
      <c r="AP457" s="34">
        <f t="shared" si="216"/>
        <v>0</v>
      </c>
      <c r="AQ457" s="34">
        <f t="shared" si="216"/>
        <v>0</v>
      </c>
      <c r="AR457" s="34">
        <f t="shared" si="216"/>
        <v>0</v>
      </c>
      <c r="AS457" s="34">
        <f t="shared" si="216"/>
        <v>0</v>
      </c>
      <c r="AT457" s="34">
        <f t="shared" si="216"/>
        <v>0</v>
      </c>
      <c r="AU457" s="34">
        <f t="shared" si="216"/>
        <v>0</v>
      </c>
      <c r="AV457" s="34">
        <f t="shared" si="216"/>
        <v>0</v>
      </c>
      <c r="AX457" s="35" t="str">
        <f t="shared" si="205"/>
        <v>OK</v>
      </c>
      <c r="AY457" s="53">
        <v>489</v>
      </c>
      <c r="AZ457" s="36">
        <f t="shared" si="206"/>
        <v>4868601.4489584351</v>
      </c>
      <c r="BA457" s="7">
        <f>IF(AY457&lt;&gt;0,VLOOKUP(AY457,'2021 ROO Import'!$A$1:$D$966,4,FALSE),0)</f>
        <v>4868601.4489584351</v>
      </c>
    </row>
    <row r="458" spans="1:53" ht="9.75" customHeight="1" x14ac:dyDescent="0.15">
      <c r="A458" s="25">
        <f t="shared" si="218"/>
        <v>458</v>
      </c>
      <c r="B458" s="3" t="s">
        <v>497</v>
      </c>
      <c r="C458" s="3" t="s">
        <v>498</v>
      </c>
      <c r="E458" s="44" t="s">
        <v>988</v>
      </c>
      <c r="F458" s="3">
        <f t="shared" si="217"/>
        <v>955120.40657791845</v>
      </c>
      <c r="G458" s="34">
        <f t="shared" si="215"/>
        <v>0</v>
      </c>
      <c r="H458" s="34">
        <f t="shared" si="215"/>
        <v>0</v>
      </c>
      <c r="I458" s="34">
        <f t="shared" si="215"/>
        <v>0</v>
      </c>
      <c r="J458" s="34">
        <f t="shared" si="215"/>
        <v>0</v>
      </c>
      <c r="K458" s="34">
        <f t="shared" si="215"/>
        <v>0</v>
      </c>
      <c r="L458" s="34">
        <f t="shared" si="215"/>
        <v>0</v>
      </c>
      <c r="M458" s="34">
        <f t="shared" si="215"/>
        <v>0</v>
      </c>
      <c r="N458" s="34">
        <f t="shared" si="215"/>
        <v>0</v>
      </c>
      <c r="O458" s="34">
        <f t="shared" si="215"/>
        <v>0</v>
      </c>
      <c r="P458" s="34">
        <f t="shared" si="215"/>
        <v>0</v>
      </c>
      <c r="Q458" s="34">
        <f t="shared" si="215"/>
        <v>0</v>
      </c>
      <c r="R458" s="34">
        <f t="shared" si="215"/>
        <v>0</v>
      </c>
      <c r="S458" s="34">
        <f t="shared" si="215"/>
        <v>0</v>
      </c>
      <c r="T458" s="34">
        <f t="shared" si="215"/>
        <v>0</v>
      </c>
      <c r="U458" s="34">
        <f t="shared" si="215"/>
        <v>0</v>
      </c>
      <c r="V458" s="34">
        <f t="shared" si="215"/>
        <v>0</v>
      </c>
      <c r="W458" s="34">
        <f t="shared" si="216"/>
        <v>0</v>
      </c>
      <c r="X458" s="34">
        <f t="shared" si="216"/>
        <v>0</v>
      </c>
      <c r="Y458" s="34">
        <f t="shared" si="216"/>
        <v>0</v>
      </c>
      <c r="Z458" s="34">
        <f t="shared" si="216"/>
        <v>0</v>
      </c>
      <c r="AA458" s="34">
        <f t="shared" si="216"/>
        <v>0</v>
      </c>
      <c r="AB458" s="34">
        <f t="shared" si="216"/>
        <v>0</v>
      </c>
      <c r="AC458" s="34">
        <f t="shared" si="216"/>
        <v>0</v>
      </c>
      <c r="AD458" s="34">
        <f t="shared" si="216"/>
        <v>0</v>
      </c>
      <c r="AE458" s="34">
        <f t="shared" si="216"/>
        <v>0</v>
      </c>
      <c r="AF458" s="34">
        <f t="shared" si="216"/>
        <v>0</v>
      </c>
      <c r="AG458" s="34">
        <f t="shared" si="216"/>
        <v>955120.40657791845</v>
      </c>
      <c r="AH458" s="34">
        <f t="shared" si="216"/>
        <v>0</v>
      </c>
      <c r="AI458" s="34">
        <f t="shared" si="216"/>
        <v>0</v>
      </c>
      <c r="AJ458" s="34">
        <f t="shared" si="216"/>
        <v>0</v>
      </c>
      <c r="AK458" s="34">
        <f t="shared" si="216"/>
        <v>0</v>
      </c>
      <c r="AL458" s="34">
        <f t="shared" si="216"/>
        <v>0</v>
      </c>
      <c r="AM458" s="34">
        <f t="shared" si="216"/>
        <v>0</v>
      </c>
      <c r="AN458" s="34">
        <f t="shared" si="216"/>
        <v>0</v>
      </c>
      <c r="AO458" s="34">
        <f t="shared" si="216"/>
        <v>0</v>
      </c>
      <c r="AP458" s="34">
        <f t="shared" si="216"/>
        <v>0</v>
      </c>
      <c r="AQ458" s="34">
        <f t="shared" si="216"/>
        <v>0</v>
      </c>
      <c r="AR458" s="34">
        <f t="shared" si="216"/>
        <v>0</v>
      </c>
      <c r="AS458" s="34">
        <f t="shared" si="216"/>
        <v>0</v>
      </c>
      <c r="AT458" s="34">
        <f t="shared" si="216"/>
        <v>0</v>
      </c>
      <c r="AU458" s="34">
        <f t="shared" si="216"/>
        <v>0</v>
      </c>
      <c r="AV458" s="34">
        <f t="shared" si="216"/>
        <v>0</v>
      </c>
      <c r="AX458" s="35" t="str">
        <f t="shared" si="205"/>
        <v>OK</v>
      </c>
      <c r="AY458" s="53">
        <v>490</v>
      </c>
      <c r="AZ458" s="36">
        <f t="shared" si="206"/>
        <v>955120.40657791845</v>
      </c>
      <c r="BA458" s="7">
        <f>IF(AY458&lt;&gt;0,VLOOKUP(AY458,'2021 ROO Import'!$A$1:$D$966,4,FALSE),0)</f>
        <v>955120.40657791845</v>
      </c>
    </row>
    <row r="459" spans="1:53" ht="9.75" customHeight="1" x14ac:dyDescent="0.15">
      <c r="A459" s="25">
        <f t="shared" si="218"/>
        <v>459</v>
      </c>
      <c r="B459" s="3" t="s">
        <v>499</v>
      </c>
      <c r="C459" s="3" t="s">
        <v>393</v>
      </c>
      <c r="E459" s="44" t="s">
        <v>676</v>
      </c>
      <c r="F459" s="3">
        <f t="shared" si="217"/>
        <v>3950643.7298273765</v>
      </c>
      <c r="G459" s="34">
        <f t="shared" si="215"/>
        <v>0</v>
      </c>
      <c r="H459" s="34">
        <f t="shared" si="216"/>
        <v>0</v>
      </c>
      <c r="I459" s="34">
        <f t="shared" si="216"/>
        <v>0</v>
      </c>
      <c r="J459" s="34">
        <f t="shared" si="216"/>
        <v>0</v>
      </c>
      <c r="K459" s="34">
        <f t="shared" si="216"/>
        <v>0</v>
      </c>
      <c r="L459" s="34">
        <f t="shared" si="216"/>
        <v>0</v>
      </c>
      <c r="M459" s="34">
        <f t="shared" si="216"/>
        <v>0</v>
      </c>
      <c r="N459" s="34">
        <f t="shared" si="216"/>
        <v>0</v>
      </c>
      <c r="O459" s="34">
        <f t="shared" si="216"/>
        <v>0</v>
      </c>
      <c r="P459" s="34">
        <f t="shared" si="216"/>
        <v>0</v>
      </c>
      <c r="Q459" s="34">
        <f t="shared" si="216"/>
        <v>725182.47685031325</v>
      </c>
      <c r="R459" s="34">
        <f t="shared" si="216"/>
        <v>37205.003980406793</v>
      </c>
      <c r="S459" s="34">
        <f t="shared" si="216"/>
        <v>0</v>
      </c>
      <c r="T459" s="34">
        <f t="shared" si="216"/>
        <v>933092.30787374952</v>
      </c>
      <c r="U459" s="34">
        <f t="shared" si="216"/>
        <v>449266.66675402742</v>
      </c>
      <c r="V459" s="34">
        <f t="shared" si="216"/>
        <v>58641.738776246304</v>
      </c>
      <c r="W459" s="34">
        <f t="shared" si="216"/>
        <v>211393.89355676275</v>
      </c>
      <c r="X459" s="34">
        <f t="shared" si="216"/>
        <v>101782.24504584874</v>
      </c>
      <c r="Y459" s="34">
        <f t="shared" ref="H459:AV460" si="219">INDEX(Func_Alloc,MATCH($E459,FA_Desc,0),MATCH(Y$6,$G$6:$AV$6,0))*$F459</f>
        <v>60359.004467687322</v>
      </c>
      <c r="Z459" s="34">
        <f t="shared" si="219"/>
        <v>616878.42292217282</v>
      </c>
      <c r="AA459" s="34">
        <f t="shared" si="219"/>
        <v>297015.53696252772</v>
      </c>
      <c r="AB459" s="34">
        <f t="shared" si="219"/>
        <v>69066.798084499169</v>
      </c>
      <c r="AC459" s="34">
        <f t="shared" si="219"/>
        <v>33254.384262907006</v>
      </c>
      <c r="AD459" s="34">
        <f t="shared" si="219"/>
        <v>126434.98535582401</v>
      </c>
      <c r="AE459" s="34">
        <f t="shared" si="219"/>
        <v>212431.11639954674</v>
      </c>
      <c r="AF459" s="34">
        <f t="shared" si="219"/>
        <v>10001.137269792853</v>
      </c>
      <c r="AG459" s="34">
        <f t="shared" si="219"/>
        <v>8638.0112650644005</v>
      </c>
      <c r="AH459" s="34">
        <f t="shared" si="219"/>
        <v>0</v>
      </c>
      <c r="AI459" s="34">
        <f t="shared" si="219"/>
        <v>0</v>
      </c>
      <c r="AJ459" s="34">
        <f t="shared" si="219"/>
        <v>0</v>
      </c>
      <c r="AK459" s="34">
        <f t="shared" si="219"/>
        <v>0</v>
      </c>
      <c r="AL459" s="34">
        <f t="shared" si="219"/>
        <v>0</v>
      </c>
      <c r="AM459" s="34">
        <f t="shared" si="219"/>
        <v>0</v>
      </c>
      <c r="AN459" s="34">
        <f t="shared" si="219"/>
        <v>0</v>
      </c>
      <c r="AO459" s="34">
        <f t="shared" si="219"/>
        <v>0</v>
      </c>
      <c r="AP459" s="34">
        <f t="shared" si="219"/>
        <v>0</v>
      </c>
      <c r="AQ459" s="34">
        <f t="shared" si="219"/>
        <v>0</v>
      </c>
      <c r="AR459" s="34">
        <f t="shared" si="219"/>
        <v>0</v>
      </c>
      <c r="AS459" s="34">
        <f t="shared" si="219"/>
        <v>0</v>
      </c>
      <c r="AT459" s="34">
        <f t="shared" si="219"/>
        <v>0</v>
      </c>
      <c r="AU459" s="34">
        <f t="shared" si="219"/>
        <v>0</v>
      </c>
      <c r="AV459" s="34">
        <f t="shared" si="219"/>
        <v>0</v>
      </c>
      <c r="AX459" s="35" t="str">
        <f t="shared" si="205"/>
        <v>OK</v>
      </c>
      <c r="AY459" s="53">
        <v>491</v>
      </c>
      <c r="AZ459" s="36">
        <f t="shared" si="206"/>
        <v>3950643.7298273765</v>
      </c>
      <c r="BA459" s="7">
        <f>IF(AY459&lt;&gt;0,VLOOKUP(AY459,'2021 ROO Import'!$A$1:$D$966,4,FALSE),0)</f>
        <v>3950643.7298273765</v>
      </c>
    </row>
    <row r="460" spans="1:53" ht="9.75" customHeight="1" x14ac:dyDescent="0.15">
      <c r="A460" s="25">
        <f t="shared" si="218"/>
        <v>460</v>
      </c>
      <c r="B460" s="3" t="s">
        <v>500</v>
      </c>
      <c r="C460" s="3" t="s">
        <v>395</v>
      </c>
      <c r="E460" s="44" t="s">
        <v>676</v>
      </c>
      <c r="F460" s="3">
        <f t="shared" si="217"/>
        <v>420851.47766903404</v>
      </c>
      <c r="G460" s="34">
        <f t="shared" si="215"/>
        <v>0</v>
      </c>
      <c r="H460" s="34">
        <f t="shared" si="219"/>
        <v>0</v>
      </c>
      <c r="I460" s="34">
        <f t="shared" si="219"/>
        <v>0</v>
      </c>
      <c r="J460" s="34">
        <f t="shared" si="219"/>
        <v>0</v>
      </c>
      <c r="K460" s="34">
        <f t="shared" si="219"/>
        <v>0</v>
      </c>
      <c r="L460" s="34">
        <f t="shared" si="219"/>
        <v>0</v>
      </c>
      <c r="M460" s="34">
        <f t="shared" si="219"/>
        <v>0</v>
      </c>
      <c r="N460" s="34">
        <f t="shared" si="219"/>
        <v>0</v>
      </c>
      <c r="O460" s="34">
        <f t="shared" si="219"/>
        <v>0</v>
      </c>
      <c r="P460" s="34">
        <f t="shared" si="219"/>
        <v>0</v>
      </c>
      <c r="Q460" s="34">
        <f t="shared" si="219"/>
        <v>77251.743724175263</v>
      </c>
      <c r="R460" s="34">
        <f t="shared" si="219"/>
        <v>3963.349259671324</v>
      </c>
      <c r="S460" s="34">
        <f t="shared" si="219"/>
        <v>0</v>
      </c>
      <c r="T460" s="34">
        <f t="shared" si="219"/>
        <v>99399.820238266708</v>
      </c>
      <c r="U460" s="34">
        <f t="shared" si="219"/>
        <v>47859.172707313592</v>
      </c>
      <c r="V460" s="34">
        <f t="shared" si="219"/>
        <v>6246.9471065524604</v>
      </c>
      <c r="W460" s="34">
        <f t="shared" si="219"/>
        <v>22519.224348651009</v>
      </c>
      <c r="X460" s="34">
        <f t="shared" si="219"/>
        <v>10842.589501202339</v>
      </c>
      <c r="Y460" s="34">
        <f t="shared" si="219"/>
        <v>6429.8828135454232</v>
      </c>
      <c r="Z460" s="34">
        <f t="shared" si="219"/>
        <v>65714.403419587426</v>
      </c>
      <c r="AA460" s="34">
        <f t="shared" si="219"/>
        <v>31640.268313134693</v>
      </c>
      <c r="AB460" s="34">
        <f t="shared" si="219"/>
        <v>7357.5007060938797</v>
      </c>
      <c r="AC460" s="34">
        <f t="shared" si="219"/>
        <v>3542.5003399711272</v>
      </c>
      <c r="AD460" s="34">
        <f t="shared" si="219"/>
        <v>13468.779787537624</v>
      </c>
      <c r="AE460" s="34">
        <f t="shared" si="219"/>
        <v>22629.716915409688</v>
      </c>
      <c r="AF460" s="34">
        <f t="shared" si="219"/>
        <v>1065.3943220911704</v>
      </c>
      <c r="AG460" s="34">
        <f t="shared" si="219"/>
        <v>920.18416583035207</v>
      </c>
      <c r="AH460" s="34">
        <f t="shared" si="219"/>
        <v>0</v>
      </c>
      <c r="AI460" s="34">
        <f t="shared" si="219"/>
        <v>0</v>
      </c>
      <c r="AJ460" s="34">
        <f t="shared" si="219"/>
        <v>0</v>
      </c>
      <c r="AK460" s="34">
        <f t="shared" si="219"/>
        <v>0</v>
      </c>
      <c r="AL460" s="34">
        <f t="shared" si="219"/>
        <v>0</v>
      </c>
      <c r="AM460" s="34">
        <f t="shared" si="219"/>
        <v>0</v>
      </c>
      <c r="AN460" s="34">
        <f t="shared" si="219"/>
        <v>0</v>
      </c>
      <c r="AO460" s="34">
        <f t="shared" si="219"/>
        <v>0</v>
      </c>
      <c r="AP460" s="34">
        <f t="shared" si="219"/>
        <v>0</v>
      </c>
      <c r="AQ460" s="34">
        <f t="shared" si="219"/>
        <v>0</v>
      </c>
      <c r="AR460" s="34">
        <f t="shared" si="219"/>
        <v>0</v>
      </c>
      <c r="AS460" s="34">
        <f t="shared" si="219"/>
        <v>0</v>
      </c>
      <c r="AT460" s="34">
        <f t="shared" si="219"/>
        <v>0</v>
      </c>
      <c r="AU460" s="34">
        <f t="shared" si="219"/>
        <v>0</v>
      </c>
      <c r="AV460" s="34">
        <f t="shared" si="219"/>
        <v>0</v>
      </c>
      <c r="AX460" s="35" t="str">
        <f t="shared" si="205"/>
        <v>OK</v>
      </c>
      <c r="AY460" s="53">
        <v>492</v>
      </c>
      <c r="AZ460" s="36">
        <f t="shared" si="206"/>
        <v>420851.47766903404</v>
      </c>
      <c r="BA460" s="7">
        <f>IF(AY460&lt;&gt;0,VLOOKUP(AY460,'2021 ROO Import'!$A$1:$D$966,4,FALSE),0)</f>
        <v>420851.47766903404</v>
      </c>
    </row>
    <row r="461" spans="1:53" ht="9.75" customHeight="1" x14ac:dyDescent="0.15">
      <c r="A461" s="25">
        <f t="shared" si="218"/>
        <v>461</v>
      </c>
      <c r="B461" s="3" t="s">
        <v>46</v>
      </c>
      <c r="C461" s="3" t="s">
        <v>501</v>
      </c>
      <c r="F461" s="3">
        <f>SUM(F451:F460)</f>
        <v>29409621.124182541</v>
      </c>
      <c r="AX461" s="35" t="str">
        <f t="shared" si="205"/>
        <v/>
      </c>
      <c r="AZ461" s="36">
        <f t="shared" si="206"/>
        <v>0</v>
      </c>
      <c r="BA461" s="7">
        <f>IF(AY461&lt;&gt;0,VLOOKUP(AY461,'2021 ROO Import'!$A$1:$D$966,4,FALSE),0)</f>
        <v>0</v>
      </c>
    </row>
    <row r="462" spans="1:53" ht="9.75" customHeight="1" x14ac:dyDescent="0.15">
      <c r="A462" s="25">
        <f t="shared" si="218"/>
        <v>462</v>
      </c>
      <c r="B462" s="6"/>
      <c r="C462" s="6"/>
      <c r="AX462" s="35" t="str">
        <f t="shared" si="205"/>
        <v/>
      </c>
      <c r="AZ462" s="36">
        <f t="shared" si="206"/>
        <v>0</v>
      </c>
      <c r="BA462" s="7">
        <f>IF(AY462&lt;&gt;0,VLOOKUP(AY462,'2021 ROO Import'!$A$1:$D$966,4,FALSE),0)</f>
        <v>0</v>
      </c>
    </row>
    <row r="463" spans="1:53" ht="9.75" customHeight="1" x14ac:dyDescent="0.15">
      <c r="A463" s="25">
        <f t="shared" si="218"/>
        <v>463</v>
      </c>
      <c r="B463" s="3" t="s">
        <v>397</v>
      </c>
      <c r="AX463" s="35" t="str">
        <f t="shared" si="205"/>
        <v/>
      </c>
      <c r="AZ463" s="36">
        <f t="shared" si="206"/>
        <v>0</v>
      </c>
      <c r="BA463" s="7">
        <f>IF(AY463&lt;&gt;0,VLOOKUP(AY463,'2021 ROO Import'!$A$1:$D$966,4,FALSE),0)</f>
        <v>0</v>
      </c>
    </row>
    <row r="464" spans="1:53" ht="9.75" customHeight="1" x14ac:dyDescent="0.15">
      <c r="A464" s="25">
        <f t="shared" si="218"/>
        <v>464</v>
      </c>
      <c r="B464" s="3" t="s">
        <v>502</v>
      </c>
      <c r="C464" s="3" t="s">
        <v>381</v>
      </c>
      <c r="E464" s="44" t="s">
        <v>1037</v>
      </c>
      <c r="F464" s="3">
        <f>($AZ464)</f>
        <v>10520.77692565369</v>
      </c>
      <c r="G464" s="34">
        <f t="shared" ref="G464:AV470" si="220">INDEX(Func_Alloc,MATCH($E464,FA_Desc,0),MATCH(G$6,$G$6:$AV$6,0))*$F464</f>
        <v>0</v>
      </c>
      <c r="H464" s="34">
        <f t="shared" si="220"/>
        <v>0</v>
      </c>
      <c r="I464" s="34">
        <f t="shared" si="220"/>
        <v>0</v>
      </c>
      <c r="J464" s="34">
        <f t="shared" si="220"/>
        <v>0</v>
      </c>
      <c r="K464" s="34">
        <f t="shared" si="220"/>
        <v>0</v>
      </c>
      <c r="L464" s="34">
        <f t="shared" si="220"/>
        <v>0</v>
      </c>
      <c r="M464" s="34">
        <f t="shared" si="220"/>
        <v>0</v>
      </c>
      <c r="N464" s="34">
        <f t="shared" si="220"/>
        <v>0</v>
      </c>
      <c r="O464" s="34">
        <f t="shared" si="220"/>
        <v>0</v>
      </c>
      <c r="P464" s="34">
        <f t="shared" si="220"/>
        <v>0</v>
      </c>
      <c r="Q464" s="34">
        <f t="shared" si="220"/>
        <v>3124.7870781837664</v>
      </c>
      <c r="R464" s="34">
        <f t="shared" si="220"/>
        <v>152.9631532376566</v>
      </c>
      <c r="S464" s="34">
        <f t="shared" si="220"/>
        <v>0</v>
      </c>
      <c r="T464" s="34">
        <f t="shared" si="220"/>
        <v>3789.3335249614906</v>
      </c>
      <c r="U464" s="34">
        <f t="shared" si="220"/>
        <v>1824.493919425903</v>
      </c>
      <c r="V464" s="34">
        <f t="shared" si="220"/>
        <v>71.640748789228041</v>
      </c>
      <c r="W464" s="34">
        <f t="shared" si="220"/>
        <v>10.099259184714727</v>
      </c>
      <c r="X464" s="34">
        <f t="shared" si="220"/>
        <v>4.862606274121906</v>
      </c>
      <c r="Y464" s="34">
        <f t="shared" si="220"/>
        <v>2.8836274312098134</v>
      </c>
      <c r="Z464" s="34">
        <f t="shared" si="220"/>
        <v>29.471121297438174</v>
      </c>
      <c r="AA464" s="34">
        <f t="shared" si="220"/>
        <v>14.189799143210978</v>
      </c>
      <c r="AB464" s="34">
        <f t="shared" si="220"/>
        <v>292.49680148488602</v>
      </c>
      <c r="AC464" s="34">
        <f t="shared" si="220"/>
        <v>140.83179330753771</v>
      </c>
      <c r="AD464" s="34">
        <f t="shared" si="220"/>
        <v>2.9886267907288588</v>
      </c>
      <c r="AE464" s="34">
        <f t="shared" si="220"/>
        <v>880.60837275803931</v>
      </c>
      <c r="AF464" s="34">
        <f t="shared" si="220"/>
        <v>178.92231103808203</v>
      </c>
      <c r="AG464" s="34">
        <f t="shared" si="220"/>
        <v>0.20418234567541702</v>
      </c>
      <c r="AH464" s="34">
        <f t="shared" si="220"/>
        <v>0</v>
      </c>
      <c r="AI464" s="34">
        <f t="shared" si="220"/>
        <v>0</v>
      </c>
      <c r="AJ464" s="34">
        <f t="shared" si="220"/>
        <v>0</v>
      </c>
      <c r="AK464" s="34">
        <f t="shared" si="220"/>
        <v>0</v>
      </c>
      <c r="AL464" s="34">
        <f t="shared" si="220"/>
        <v>0</v>
      </c>
      <c r="AM464" s="34">
        <f t="shared" si="220"/>
        <v>0</v>
      </c>
      <c r="AN464" s="34">
        <f t="shared" si="220"/>
        <v>0</v>
      </c>
      <c r="AO464" s="34">
        <f t="shared" si="220"/>
        <v>0</v>
      </c>
      <c r="AP464" s="34">
        <f t="shared" si="220"/>
        <v>0</v>
      </c>
      <c r="AQ464" s="34">
        <f t="shared" si="220"/>
        <v>0</v>
      </c>
      <c r="AR464" s="34">
        <f t="shared" si="220"/>
        <v>0</v>
      </c>
      <c r="AS464" s="34">
        <f t="shared" si="220"/>
        <v>0</v>
      </c>
      <c r="AT464" s="34">
        <f t="shared" si="220"/>
        <v>0</v>
      </c>
      <c r="AU464" s="34">
        <f t="shared" si="220"/>
        <v>0</v>
      </c>
      <c r="AV464" s="34">
        <f t="shared" si="220"/>
        <v>0</v>
      </c>
      <c r="AX464" s="35" t="str">
        <f t="shared" si="205"/>
        <v>OK</v>
      </c>
      <c r="AY464" s="53">
        <v>496</v>
      </c>
      <c r="AZ464" s="36">
        <f t="shared" si="206"/>
        <v>10520.77692565369</v>
      </c>
      <c r="BA464" s="7">
        <f>IF(AY464&lt;&gt;0,VLOOKUP(AY464,'2021 ROO Import'!$A$1:$D$966,4,FALSE),0)</f>
        <v>10520.77692565369</v>
      </c>
    </row>
    <row r="465" spans="1:53" ht="9.75" customHeight="1" x14ac:dyDescent="0.15">
      <c r="A465" s="25">
        <f t="shared" si="218"/>
        <v>465</v>
      </c>
      <c r="B465" s="3" t="s">
        <v>503</v>
      </c>
      <c r="C465" s="3" t="s">
        <v>400</v>
      </c>
      <c r="E465" s="44" t="s">
        <v>649</v>
      </c>
      <c r="F465" s="3">
        <f t="shared" ref="F465:F472" si="221">($AZ465)</f>
        <v>0</v>
      </c>
      <c r="G465" s="34">
        <f t="shared" si="220"/>
        <v>0</v>
      </c>
      <c r="H465" s="34">
        <f t="shared" si="220"/>
        <v>0</v>
      </c>
      <c r="I465" s="34">
        <f t="shared" si="220"/>
        <v>0</v>
      </c>
      <c r="J465" s="34">
        <f t="shared" si="220"/>
        <v>0</v>
      </c>
      <c r="K465" s="34">
        <f t="shared" si="220"/>
        <v>0</v>
      </c>
      <c r="L465" s="34">
        <f t="shared" si="220"/>
        <v>0</v>
      </c>
      <c r="M465" s="34">
        <f t="shared" si="220"/>
        <v>0</v>
      </c>
      <c r="N465" s="34">
        <f t="shared" si="220"/>
        <v>0</v>
      </c>
      <c r="O465" s="34">
        <f t="shared" si="220"/>
        <v>0</v>
      </c>
      <c r="P465" s="34">
        <f t="shared" si="220"/>
        <v>0</v>
      </c>
      <c r="Q465" s="34">
        <f t="shared" si="220"/>
        <v>0</v>
      </c>
      <c r="R465" s="34">
        <f t="shared" si="220"/>
        <v>0</v>
      </c>
      <c r="S465" s="34">
        <f t="shared" si="220"/>
        <v>0</v>
      </c>
      <c r="T465" s="34">
        <f t="shared" si="220"/>
        <v>0</v>
      </c>
      <c r="U465" s="34">
        <f t="shared" si="220"/>
        <v>0</v>
      </c>
      <c r="V465" s="34">
        <f t="shared" si="220"/>
        <v>0</v>
      </c>
      <c r="W465" s="34">
        <f t="shared" si="220"/>
        <v>0</v>
      </c>
      <c r="X465" s="34">
        <f t="shared" si="220"/>
        <v>0</v>
      </c>
      <c r="Y465" s="34">
        <f t="shared" si="220"/>
        <v>0</v>
      </c>
      <c r="Z465" s="34">
        <f t="shared" si="220"/>
        <v>0</v>
      </c>
      <c r="AA465" s="34">
        <f t="shared" si="220"/>
        <v>0</v>
      </c>
      <c r="AB465" s="34">
        <f t="shared" si="220"/>
        <v>0</v>
      </c>
      <c r="AC465" s="34">
        <f t="shared" si="220"/>
        <v>0</v>
      </c>
      <c r="AD465" s="34">
        <f t="shared" si="220"/>
        <v>0</v>
      </c>
      <c r="AE465" s="34">
        <f t="shared" si="220"/>
        <v>0</v>
      </c>
      <c r="AF465" s="34">
        <f t="shared" si="220"/>
        <v>0</v>
      </c>
      <c r="AG465" s="34">
        <f t="shared" si="220"/>
        <v>0</v>
      </c>
      <c r="AH465" s="34">
        <f t="shared" si="220"/>
        <v>0</v>
      </c>
      <c r="AI465" s="34">
        <f t="shared" si="220"/>
        <v>0</v>
      </c>
      <c r="AJ465" s="34">
        <f t="shared" si="220"/>
        <v>0</v>
      </c>
      <c r="AK465" s="34">
        <f t="shared" si="220"/>
        <v>0</v>
      </c>
      <c r="AL465" s="34">
        <f t="shared" si="220"/>
        <v>0</v>
      </c>
      <c r="AM465" s="34">
        <f t="shared" si="220"/>
        <v>0</v>
      </c>
      <c r="AN465" s="34">
        <f t="shared" si="220"/>
        <v>0</v>
      </c>
      <c r="AO465" s="34">
        <f t="shared" si="220"/>
        <v>0</v>
      </c>
      <c r="AP465" s="34">
        <f t="shared" si="220"/>
        <v>0</v>
      </c>
      <c r="AQ465" s="34">
        <f t="shared" si="220"/>
        <v>0</v>
      </c>
      <c r="AR465" s="34">
        <f t="shared" si="220"/>
        <v>0</v>
      </c>
      <c r="AS465" s="34">
        <f t="shared" si="220"/>
        <v>0</v>
      </c>
      <c r="AT465" s="34">
        <f t="shared" si="220"/>
        <v>0</v>
      </c>
      <c r="AU465" s="34">
        <f t="shared" si="220"/>
        <v>0</v>
      </c>
      <c r="AV465" s="34">
        <f t="shared" si="220"/>
        <v>0</v>
      </c>
      <c r="AX465" s="35" t="str">
        <f t="shared" si="205"/>
        <v>OK</v>
      </c>
      <c r="AY465" s="53">
        <v>497</v>
      </c>
      <c r="AZ465" s="36">
        <f t="shared" si="206"/>
        <v>0</v>
      </c>
      <c r="BA465" s="7">
        <f>IF(AY465&lt;&gt;0,VLOOKUP(AY465,'2021 ROO Import'!$A$1:$D$966,4,FALSE),0)</f>
        <v>0</v>
      </c>
    </row>
    <row r="466" spans="1:53" ht="9.75" customHeight="1" x14ac:dyDescent="0.15">
      <c r="A466" s="25">
        <f t="shared" si="218"/>
        <v>466</v>
      </c>
      <c r="B466" s="3" t="s">
        <v>504</v>
      </c>
      <c r="C466" s="3" t="s">
        <v>211</v>
      </c>
      <c r="E466" s="44" t="s">
        <v>651</v>
      </c>
      <c r="F466" s="3">
        <f t="shared" si="221"/>
        <v>3917181.8797950526</v>
      </c>
      <c r="G466" s="34">
        <f t="shared" si="220"/>
        <v>0</v>
      </c>
      <c r="H466" s="34">
        <f t="shared" si="220"/>
        <v>0</v>
      </c>
      <c r="I466" s="34">
        <f t="shared" si="220"/>
        <v>0</v>
      </c>
      <c r="J466" s="34">
        <f t="shared" si="220"/>
        <v>0</v>
      </c>
      <c r="K466" s="34">
        <f t="shared" si="220"/>
        <v>0</v>
      </c>
      <c r="L466" s="34">
        <f t="shared" si="220"/>
        <v>0</v>
      </c>
      <c r="M466" s="34">
        <f t="shared" si="220"/>
        <v>0</v>
      </c>
      <c r="N466" s="34">
        <f t="shared" si="220"/>
        <v>0</v>
      </c>
      <c r="O466" s="34">
        <f t="shared" si="220"/>
        <v>0</v>
      </c>
      <c r="P466" s="34">
        <f t="shared" si="220"/>
        <v>0</v>
      </c>
      <c r="Q466" s="34">
        <f t="shared" si="220"/>
        <v>3734424.4982220745</v>
      </c>
      <c r="R466" s="34">
        <f t="shared" si="220"/>
        <v>182757.38157297802</v>
      </c>
      <c r="S466" s="34">
        <f t="shared" si="220"/>
        <v>0</v>
      </c>
      <c r="T466" s="34">
        <f t="shared" si="220"/>
        <v>0</v>
      </c>
      <c r="U466" s="34">
        <f t="shared" si="220"/>
        <v>0</v>
      </c>
      <c r="V466" s="34">
        <f t="shared" si="220"/>
        <v>0</v>
      </c>
      <c r="W466" s="34">
        <f t="shared" si="220"/>
        <v>0</v>
      </c>
      <c r="X466" s="34">
        <f t="shared" si="220"/>
        <v>0</v>
      </c>
      <c r="Y466" s="34">
        <f t="shared" si="220"/>
        <v>0</v>
      </c>
      <c r="Z466" s="34">
        <f t="shared" si="220"/>
        <v>0</v>
      </c>
      <c r="AA466" s="34">
        <f t="shared" si="220"/>
        <v>0</v>
      </c>
      <c r="AB466" s="34">
        <f t="shared" si="220"/>
        <v>0</v>
      </c>
      <c r="AC466" s="34">
        <f t="shared" si="220"/>
        <v>0</v>
      </c>
      <c r="AD466" s="34">
        <f t="shared" si="220"/>
        <v>0</v>
      </c>
      <c r="AE466" s="34">
        <f t="shared" si="220"/>
        <v>0</v>
      </c>
      <c r="AF466" s="34">
        <f t="shared" si="220"/>
        <v>0</v>
      </c>
      <c r="AG466" s="34">
        <f t="shared" si="220"/>
        <v>0</v>
      </c>
      <c r="AH466" s="34">
        <f t="shared" si="220"/>
        <v>0</v>
      </c>
      <c r="AI466" s="34">
        <f t="shared" si="220"/>
        <v>0</v>
      </c>
      <c r="AJ466" s="34">
        <f t="shared" si="220"/>
        <v>0</v>
      </c>
      <c r="AK466" s="34">
        <f t="shared" si="220"/>
        <v>0</v>
      </c>
      <c r="AL466" s="34">
        <f t="shared" si="220"/>
        <v>0</v>
      </c>
      <c r="AM466" s="34">
        <f t="shared" si="220"/>
        <v>0</v>
      </c>
      <c r="AN466" s="34">
        <f t="shared" si="220"/>
        <v>0</v>
      </c>
      <c r="AO466" s="34">
        <f t="shared" si="220"/>
        <v>0</v>
      </c>
      <c r="AP466" s="34">
        <f t="shared" si="220"/>
        <v>0</v>
      </c>
      <c r="AQ466" s="34">
        <f t="shared" si="220"/>
        <v>0</v>
      </c>
      <c r="AR466" s="34">
        <f t="shared" si="220"/>
        <v>0</v>
      </c>
      <c r="AS466" s="34">
        <f t="shared" si="220"/>
        <v>0</v>
      </c>
      <c r="AT466" s="34">
        <f t="shared" si="220"/>
        <v>0</v>
      </c>
      <c r="AU466" s="34">
        <f t="shared" si="220"/>
        <v>0</v>
      </c>
      <c r="AV466" s="34">
        <f t="shared" si="220"/>
        <v>0</v>
      </c>
      <c r="AX466" s="35" t="str">
        <f t="shared" si="205"/>
        <v>OK</v>
      </c>
      <c r="AY466" s="53">
        <v>498</v>
      </c>
      <c r="AZ466" s="36">
        <f t="shared" si="206"/>
        <v>3917181.8797950526</v>
      </c>
      <c r="BA466" s="7">
        <f>IF(AY466&lt;&gt;0,VLOOKUP(AY466,'2021 ROO Import'!$A$1:$D$966,4,FALSE),0)</f>
        <v>3917181.8797950526</v>
      </c>
    </row>
    <row r="467" spans="1:53" ht="9.75" customHeight="1" x14ac:dyDescent="0.15">
      <c r="A467" s="25">
        <f t="shared" si="218"/>
        <v>467</v>
      </c>
      <c r="B467" s="3" t="s">
        <v>505</v>
      </c>
      <c r="C467" s="3" t="s">
        <v>481</v>
      </c>
      <c r="E467" s="44" t="s">
        <v>1045</v>
      </c>
      <c r="F467" s="3">
        <f t="shared" si="221"/>
        <v>16412907.893232409</v>
      </c>
      <c r="G467" s="34">
        <f t="shared" si="220"/>
        <v>0</v>
      </c>
      <c r="H467" s="34">
        <f t="shared" si="220"/>
        <v>0</v>
      </c>
      <c r="I467" s="34">
        <f t="shared" si="220"/>
        <v>0</v>
      </c>
      <c r="J467" s="34">
        <f t="shared" si="220"/>
        <v>0</v>
      </c>
      <c r="K467" s="34">
        <f t="shared" si="220"/>
        <v>0</v>
      </c>
      <c r="L467" s="34">
        <f t="shared" si="220"/>
        <v>0</v>
      </c>
      <c r="M467" s="34">
        <f t="shared" si="220"/>
        <v>0</v>
      </c>
      <c r="N467" s="34">
        <f t="shared" si="220"/>
        <v>0</v>
      </c>
      <c r="O467" s="34">
        <f t="shared" si="220"/>
        <v>0</v>
      </c>
      <c r="P467" s="34">
        <f t="shared" si="220"/>
        <v>0</v>
      </c>
      <c r="Q467" s="34">
        <f t="shared" si="220"/>
        <v>0</v>
      </c>
      <c r="R467" s="34">
        <f t="shared" si="220"/>
        <v>0</v>
      </c>
      <c r="S467" s="34">
        <f t="shared" si="220"/>
        <v>0</v>
      </c>
      <c r="T467" s="34">
        <f t="shared" si="220"/>
        <v>10197664.372691195</v>
      </c>
      <c r="U467" s="34">
        <f t="shared" si="220"/>
        <v>4909986.5498142801</v>
      </c>
      <c r="V467" s="34">
        <f t="shared" si="220"/>
        <v>132679.10153426425</v>
      </c>
      <c r="W467" s="34">
        <f t="shared" si="220"/>
        <v>0</v>
      </c>
      <c r="X467" s="34">
        <f t="shared" si="220"/>
        <v>0</v>
      </c>
      <c r="Y467" s="34">
        <f t="shared" si="220"/>
        <v>0</v>
      </c>
      <c r="Z467" s="34">
        <f t="shared" si="220"/>
        <v>0</v>
      </c>
      <c r="AA467" s="34">
        <f t="shared" si="220"/>
        <v>0</v>
      </c>
      <c r="AB467" s="34">
        <f t="shared" si="220"/>
        <v>791490.06170505239</v>
      </c>
      <c r="AC467" s="34">
        <f t="shared" si="220"/>
        <v>381087.80748761783</v>
      </c>
      <c r="AD467" s="34">
        <f t="shared" si="220"/>
        <v>0</v>
      </c>
      <c r="AE467" s="34">
        <f t="shared" si="220"/>
        <v>0</v>
      </c>
      <c r="AF467" s="34">
        <f t="shared" si="220"/>
        <v>0</v>
      </c>
      <c r="AG467" s="34">
        <f t="shared" si="220"/>
        <v>0</v>
      </c>
      <c r="AH467" s="34">
        <f t="shared" si="220"/>
        <v>0</v>
      </c>
      <c r="AI467" s="34">
        <f t="shared" si="220"/>
        <v>0</v>
      </c>
      <c r="AJ467" s="34">
        <f t="shared" si="220"/>
        <v>0</v>
      </c>
      <c r="AK467" s="34">
        <f t="shared" si="220"/>
        <v>0</v>
      </c>
      <c r="AL467" s="34">
        <f t="shared" si="220"/>
        <v>0</v>
      </c>
      <c r="AM467" s="34">
        <f t="shared" si="220"/>
        <v>0</v>
      </c>
      <c r="AN467" s="34">
        <f t="shared" si="220"/>
        <v>0</v>
      </c>
      <c r="AO467" s="34">
        <f t="shared" si="220"/>
        <v>0</v>
      </c>
      <c r="AP467" s="34">
        <f t="shared" si="220"/>
        <v>0</v>
      </c>
      <c r="AQ467" s="34">
        <f t="shared" si="220"/>
        <v>0</v>
      </c>
      <c r="AR467" s="34">
        <f t="shared" si="220"/>
        <v>0</v>
      </c>
      <c r="AS467" s="34">
        <f t="shared" si="220"/>
        <v>0</v>
      </c>
      <c r="AT467" s="34">
        <f t="shared" si="220"/>
        <v>0</v>
      </c>
      <c r="AU467" s="34">
        <f t="shared" si="220"/>
        <v>0</v>
      </c>
      <c r="AV467" s="34">
        <f t="shared" si="220"/>
        <v>0</v>
      </c>
      <c r="AX467" s="35" t="str">
        <f t="shared" si="205"/>
        <v>OK</v>
      </c>
      <c r="AY467" s="53">
        <v>499</v>
      </c>
      <c r="AZ467" s="36">
        <f t="shared" si="206"/>
        <v>16412907.893232409</v>
      </c>
      <c r="BA467" s="7">
        <f>IF(AY467&lt;&gt;0,VLOOKUP(AY467,'2021 ROO Import'!$A$1:$D$966,4,FALSE),0)</f>
        <v>16412907.893232409</v>
      </c>
    </row>
    <row r="468" spans="1:53" ht="9.75" customHeight="1" x14ac:dyDescent="0.15">
      <c r="A468" s="25">
        <f t="shared" si="218"/>
        <v>468</v>
      </c>
      <c r="B468" s="3" t="s">
        <v>506</v>
      </c>
      <c r="C468" s="3" t="s">
        <v>507</v>
      </c>
      <c r="E468" s="44" t="s">
        <v>1046</v>
      </c>
      <c r="F468" s="3">
        <f t="shared" si="221"/>
        <v>590412.80566849629</v>
      </c>
      <c r="G468" s="34">
        <f t="shared" si="220"/>
        <v>0</v>
      </c>
      <c r="H468" s="34">
        <f t="shared" si="220"/>
        <v>0</v>
      </c>
      <c r="I468" s="34">
        <f t="shared" si="220"/>
        <v>0</v>
      </c>
      <c r="J468" s="34">
        <f t="shared" si="220"/>
        <v>0</v>
      </c>
      <c r="K468" s="34">
        <f t="shared" si="220"/>
        <v>0</v>
      </c>
      <c r="L468" s="34">
        <f t="shared" si="220"/>
        <v>0</v>
      </c>
      <c r="M468" s="34">
        <f t="shared" si="220"/>
        <v>0</v>
      </c>
      <c r="N468" s="34">
        <f t="shared" si="220"/>
        <v>0</v>
      </c>
      <c r="O468" s="34">
        <f t="shared" si="220"/>
        <v>0</v>
      </c>
      <c r="P468" s="34">
        <f t="shared" si="220"/>
        <v>0</v>
      </c>
      <c r="Q468" s="34">
        <f t="shared" si="220"/>
        <v>0</v>
      </c>
      <c r="R468" s="34">
        <f t="shared" si="220"/>
        <v>0</v>
      </c>
      <c r="S468" s="34">
        <f t="shared" si="220"/>
        <v>0</v>
      </c>
      <c r="T468" s="34">
        <f t="shared" si="220"/>
        <v>345440.59305168223</v>
      </c>
      <c r="U468" s="34">
        <f t="shared" si="220"/>
        <v>166323.24850636555</v>
      </c>
      <c r="V468" s="34">
        <f t="shared" si="220"/>
        <v>43049.513828687021</v>
      </c>
      <c r="W468" s="34">
        <f t="shared" si="220"/>
        <v>0</v>
      </c>
      <c r="X468" s="34">
        <f t="shared" si="220"/>
        <v>0</v>
      </c>
      <c r="Y468" s="34">
        <f t="shared" si="220"/>
        <v>0</v>
      </c>
      <c r="Z468" s="34">
        <f t="shared" si="220"/>
        <v>0</v>
      </c>
      <c r="AA468" s="34">
        <f t="shared" si="220"/>
        <v>0</v>
      </c>
      <c r="AB468" s="34">
        <f t="shared" si="220"/>
        <v>24029.628940188981</v>
      </c>
      <c r="AC468" s="34">
        <f t="shared" si="220"/>
        <v>11569.821341572471</v>
      </c>
      <c r="AD468" s="34">
        <f t="shared" si="220"/>
        <v>0</v>
      </c>
      <c r="AE468" s="34">
        <f t="shared" si="220"/>
        <v>0</v>
      </c>
      <c r="AF468" s="34">
        <f t="shared" si="220"/>
        <v>0</v>
      </c>
      <c r="AG468" s="34">
        <f t="shared" si="220"/>
        <v>0</v>
      </c>
      <c r="AH468" s="34">
        <f t="shared" si="220"/>
        <v>0</v>
      </c>
      <c r="AI468" s="34">
        <f t="shared" si="220"/>
        <v>0</v>
      </c>
      <c r="AJ468" s="34">
        <f t="shared" si="220"/>
        <v>0</v>
      </c>
      <c r="AK468" s="34">
        <f t="shared" si="220"/>
        <v>0</v>
      </c>
      <c r="AL468" s="34">
        <f t="shared" si="220"/>
        <v>0</v>
      </c>
      <c r="AM468" s="34">
        <f t="shared" si="220"/>
        <v>0</v>
      </c>
      <c r="AN468" s="34">
        <f t="shared" si="220"/>
        <v>0</v>
      </c>
      <c r="AO468" s="34">
        <f t="shared" si="220"/>
        <v>0</v>
      </c>
      <c r="AP468" s="34">
        <f t="shared" si="220"/>
        <v>0</v>
      </c>
      <c r="AQ468" s="34">
        <f t="shared" si="220"/>
        <v>0</v>
      </c>
      <c r="AR468" s="34">
        <f t="shared" si="220"/>
        <v>0</v>
      </c>
      <c r="AS468" s="34">
        <f t="shared" si="220"/>
        <v>0</v>
      </c>
      <c r="AT468" s="34">
        <f t="shared" si="220"/>
        <v>0</v>
      </c>
      <c r="AU468" s="34">
        <f t="shared" si="220"/>
        <v>0</v>
      </c>
      <c r="AV468" s="34">
        <f t="shared" si="220"/>
        <v>0</v>
      </c>
      <c r="AX468" s="35" t="str">
        <f t="shared" si="205"/>
        <v>OK</v>
      </c>
      <c r="AY468" s="53">
        <v>500</v>
      </c>
      <c r="AZ468" s="36">
        <f t="shared" si="206"/>
        <v>590412.80566849629</v>
      </c>
      <c r="BA468" s="7">
        <f>IF(AY468&lt;&gt;0,VLOOKUP(AY468,'2021 ROO Import'!$A$1:$D$966,4,FALSE),0)</f>
        <v>590412.80566849629</v>
      </c>
    </row>
    <row r="469" spans="1:53" ht="9.75" customHeight="1" x14ac:dyDescent="0.15">
      <c r="A469" s="25">
        <f t="shared" si="218"/>
        <v>469</v>
      </c>
      <c r="B469" s="3" t="s">
        <v>508</v>
      </c>
      <c r="C469" s="3" t="s">
        <v>250</v>
      </c>
      <c r="E469" s="44" t="s">
        <v>659</v>
      </c>
      <c r="F469" s="3">
        <f t="shared" si="221"/>
        <v>55842.628448469375</v>
      </c>
      <c r="G469" s="34">
        <f t="shared" si="220"/>
        <v>0</v>
      </c>
      <c r="H469" s="34">
        <f t="shared" si="220"/>
        <v>0</v>
      </c>
      <c r="I469" s="34">
        <f t="shared" si="220"/>
        <v>0</v>
      </c>
      <c r="J469" s="34">
        <f t="shared" si="220"/>
        <v>0</v>
      </c>
      <c r="K469" s="34">
        <f t="shared" si="220"/>
        <v>0</v>
      </c>
      <c r="L469" s="34">
        <f t="shared" si="220"/>
        <v>0</v>
      </c>
      <c r="M469" s="34">
        <f t="shared" si="220"/>
        <v>0</v>
      </c>
      <c r="N469" s="34">
        <f t="shared" si="220"/>
        <v>0</v>
      </c>
      <c r="O469" s="34">
        <f t="shared" si="220"/>
        <v>0</v>
      </c>
      <c r="P469" s="34">
        <f t="shared" si="220"/>
        <v>0</v>
      </c>
      <c r="Q469" s="34">
        <f t="shared" si="220"/>
        <v>0</v>
      </c>
      <c r="R469" s="34">
        <f t="shared" si="220"/>
        <v>0</v>
      </c>
      <c r="S469" s="34">
        <f t="shared" si="220"/>
        <v>0</v>
      </c>
      <c r="T469" s="34">
        <f t="shared" si="220"/>
        <v>0</v>
      </c>
      <c r="U469" s="34">
        <f t="shared" si="220"/>
        <v>0</v>
      </c>
      <c r="V469" s="34">
        <f t="shared" si="220"/>
        <v>0</v>
      </c>
      <c r="W469" s="34">
        <f t="shared" si="220"/>
        <v>9169.2743523277404</v>
      </c>
      <c r="X469" s="34">
        <f t="shared" si="220"/>
        <v>4414.8357992689125</v>
      </c>
      <c r="Y469" s="34">
        <f t="shared" si="220"/>
        <v>2618.0901552342657</v>
      </c>
      <c r="Z469" s="34">
        <f t="shared" si="220"/>
        <v>26757.288995605955</v>
      </c>
      <c r="AA469" s="34">
        <f t="shared" si="220"/>
        <v>12883.139146032499</v>
      </c>
      <c r="AB469" s="34">
        <f t="shared" si="220"/>
        <v>0</v>
      </c>
      <c r="AC469" s="34">
        <f t="shared" si="220"/>
        <v>0</v>
      </c>
      <c r="AD469" s="34">
        <f t="shared" si="220"/>
        <v>0</v>
      </c>
      <c r="AE469" s="34">
        <f t="shared" si="220"/>
        <v>0</v>
      </c>
      <c r="AF469" s="34">
        <f t="shared" si="220"/>
        <v>0</v>
      </c>
      <c r="AG469" s="34">
        <f t="shared" si="220"/>
        <v>0</v>
      </c>
      <c r="AH469" s="34">
        <f t="shared" si="220"/>
        <v>0</v>
      </c>
      <c r="AI469" s="34">
        <f t="shared" si="220"/>
        <v>0</v>
      </c>
      <c r="AJ469" s="34">
        <f t="shared" si="220"/>
        <v>0</v>
      </c>
      <c r="AK469" s="34">
        <f t="shared" si="220"/>
        <v>0</v>
      </c>
      <c r="AL469" s="34">
        <f t="shared" si="220"/>
        <v>0</v>
      </c>
      <c r="AM469" s="34">
        <f t="shared" si="220"/>
        <v>0</v>
      </c>
      <c r="AN469" s="34">
        <f t="shared" si="220"/>
        <v>0</v>
      </c>
      <c r="AO469" s="34">
        <f t="shared" si="220"/>
        <v>0</v>
      </c>
      <c r="AP469" s="34">
        <f t="shared" si="220"/>
        <v>0</v>
      </c>
      <c r="AQ469" s="34">
        <f t="shared" si="220"/>
        <v>0</v>
      </c>
      <c r="AR469" s="34">
        <f t="shared" si="220"/>
        <v>0</v>
      </c>
      <c r="AS469" s="34">
        <f t="shared" si="220"/>
        <v>0</v>
      </c>
      <c r="AT469" s="34">
        <f t="shared" si="220"/>
        <v>0</v>
      </c>
      <c r="AU469" s="34">
        <f t="shared" si="220"/>
        <v>0</v>
      </c>
      <c r="AV469" s="34">
        <f t="shared" si="220"/>
        <v>0</v>
      </c>
      <c r="AX469" s="35" t="str">
        <f t="shared" si="205"/>
        <v>OK</v>
      </c>
      <c r="AY469" s="53">
        <v>501</v>
      </c>
      <c r="AZ469" s="36">
        <f t="shared" si="206"/>
        <v>55842.628448469375</v>
      </c>
      <c r="BA469" s="7">
        <f>IF(AY469&lt;&gt;0,VLOOKUP(AY469,'2021 ROO Import'!$A$1:$D$966,4,FALSE),0)</f>
        <v>55842.628448469375</v>
      </c>
    </row>
    <row r="470" spans="1:53" ht="9.75" customHeight="1" x14ac:dyDescent="0.15">
      <c r="A470" s="25">
        <f t="shared" si="218"/>
        <v>470</v>
      </c>
      <c r="B470" s="3" t="s">
        <v>509</v>
      </c>
      <c r="C470" s="3" t="s">
        <v>494</v>
      </c>
      <c r="E470" s="44" t="s">
        <v>990</v>
      </c>
      <c r="F470" s="3">
        <f t="shared" si="221"/>
        <v>252858.73849000238</v>
      </c>
      <c r="G470" s="34">
        <f t="shared" si="220"/>
        <v>0</v>
      </c>
      <c r="H470" s="34">
        <f t="shared" si="220"/>
        <v>0</v>
      </c>
      <c r="I470" s="34">
        <f t="shared" si="220"/>
        <v>0</v>
      </c>
      <c r="J470" s="34">
        <f t="shared" ref="J470:AV471" si="222">INDEX(Func_Alloc,MATCH($E470,FA_Desc,0),MATCH(J$6,$G$6:$AV$6,0))*$F470</f>
        <v>0</v>
      </c>
      <c r="K470" s="34">
        <f t="shared" si="222"/>
        <v>0</v>
      </c>
      <c r="L470" s="34">
        <f t="shared" si="222"/>
        <v>0</v>
      </c>
      <c r="M470" s="34">
        <f t="shared" si="222"/>
        <v>0</v>
      </c>
      <c r="N470" s="34">
        <f t="shared" si="222"/>
        <v>0</v>
      </c>
      <c r="O470" s="34">
        <f t="shared" si="222"/>
        <v>0</v>
      </c>
      <c r="P470" s="34">
        <f t="shared" si="222"/>
        <v>0</v>
      </c>
      <c r="Q470" s="34">
        <f t="shared" si="222"/>
        <v>0</v>
      </c>
      <c r="R470" s="34">
        <f t="shared" si="222"/>
        <v>0</v>
      </c>
      <c r="S470" s="34">
        <f t="shared" si="222"/>
        <v>0</v>
      </c>
      <c r="T470" s="34">
        <f t="shared" si="222"/>
        <v>0</v>
      </c>
      <c r="U470" s="34">
        <f t="shared" si="222"/>
        <v>0</v>
      </c>
      <c r="V470" s="34">
        <f t="shared" si="222"/>
        <v>0</v>
      </c>
      <c r="W470" s="34">
        <f t="shared" si="222"/>
        <v>0</v>
      </c>
      <c r="X470" s="34">
        <f t="shared" si="222"/>
        <v>0</v>
      </c>
      <c r="Y470" s="34">
        <f t="shared" si="222"/>
        <v>0</v>
      </c>
      <c r="Z470" s="34">
        <f t="shared" si="222"/>
        <v>0</v>
      </c>
      <c r="AA470" s="34">
        <f t="shared" si="222"/>
        <v>0</v>
      </c>
      <c r="AB470" s="34">
        <f t="shared" si="222"/>
        <v>0</v>
      </c>
      <c r="AC470" s="34">
        <f t="shared" si="222"/>
        <v>0</v>
      </c>
      <c r="AD470" s="34">
        <f t="shared" si="222"/>
        <v>0</v>
      </c>
      <c r="AE470" s="34">
        <f t="shared" si="222"/>
        <v>0</v>
      </c>
      <c r="AF470" s="34">
        <f t="shared" si="222"/>
        <v>252858.73849000238</v>
      </c>
      <c r="AG470" s="34">
        <f t="shared" si="222"/>
        <v>0</v>
      </c>
      <c r="AH470" s="34">
        <f t="shared" si="222"/>
        <v>0</v>
      </c>
      <c r="AI470" s="34">
        <f t="shared" si="222"/>
        <v>0</v>
      </c>
      <c r="AJ470" s="34">
        <f t="shared" si="222"/>
        <v>0</v>
      </c>
      <c r="AK470" s="34">
        <f t="shared" si="222"/>
        <v>0</v>
      </c>
      <c r="AL470" s="34">
        <f t="shared" si="222"/>
        <v>0</v>
      </c>
      <c r="AM470" s="34">
        <f t="shared" si="222"/>
        <v>0</v>
      </c>
      <c r="AN470" s="34">
        <f t="shared" si="222"/>
        <v>0</v>
      </c>
      <c r="AO470" s="34">
        <f t="shared" si="222"/>
        <v>0</v>
      </c>
      <c r="AP470" s="34">
        <f t="shared" si="222"/>
        <v>0</v>
      </c>
      <c r="AQ470" s="34">
        <f t="shared" si="222"/>
        <v>0</v>
      </c>
      <c r="AR470" s="34">
        <f t="shared" si="222"/>
        <v>0</v>
      </c>
      <c r="AS470" s="34">
        <f t="shared" si="222"/>
        <v>0</v>
      </c>
      <c r="AT470" s="34">
        <f t="shared" si="222"/>
        <v>0</v>
      </c>
      <c r="AU470" s="34">
        <f t="shared" si="222"/>
        <v>0</v>
      </c>
      <c r="AV470" s="34">
        <f t="shared" si="222"/>
        <v>0</v>
      </c>
      <c r="AX470" s="35" t="str">
        <f t="shared" si="205"/>
        <v>OK</v>
      </c>
      <c r="AY470" s="53">
        <v>502</v>
      </c>
      <c r="AZ470" s="36">
        <f t="shared" si="206"/>
        <v>252858.73849000238</v>
      </c>
      <c r="BA470" s="7">
        <f>IF(AY470&lt;&gt;0,VLOOKUP(AY470,'2021 ROO Import'!$A$1:$D$966,4,FALSE),0)</f>
        <v>252858.73849000238</v>
      </c>
    </row>
    <row r="471" spans="1:53" ht="9.75" customHeight="1" x14ac:dyDescent="0.15">
      <c r="A471" s="25">
        <f t="shared" si="218"/>
        <v>471</v>
      </c>
      <c r="B471" s="3" t="s">
        <v>510</v>
      </c>
      <c r="C471" s="3" t="s">
        <v>131</v>
      </c>
      <c r="E471" s="44" t="s">
        <v>134</v>
      </c>
      <c r="F471" s="3">
        <f t="shared" si="221"/>
        <v>817876.32867697976</v>
      </c>
      <c r="G471" s="34">
        <f t="shared" ref="G471:V472" si="223">INDEX(Func_Alloc,MATCH($E471,FA_Desc,0),MATCH(G$6,$G$6:$AV$6,0))*$F471</f>
        <v>0</v>
      </c>
      <c r="H471" s="34">
        <f t="shared" si="223"/>
        <v>0</v>
      </c>
      <c r="I471" s="34">
        <f t="shared" si="223"/>
        <v>0</v>
      </c>
      <c r="J471" s="34">
        <f t="shared" si="223"/>
        <v>0</v>
      </c>
      <c r="K471" s="34">
        <f t="shared" si="223"/>
        <v>0</v>
      </c>
      <c r="L471" s="34">
        <f t="shared" si="223"/>
        <v>0</v>
      </c>
      <c r="M471" s="34">
        <f t="shared" si="223"/>
        <v>0</v>
      </c>
      <c r="N471" s="34">
        <f t="shared" si="223"/>
        <v>0</v>
      </c>
      <c r="O471" s="34">
        <f t="shared" si="223"/>
        <v>0</v>
      </c>
      <c r="P471" s="34">
        <f t="shared" si="223"/>
        <v>0</v>
      </c>
      <c r="Q471" s="34">
        <f t="shared" si="223"/>
        <v>0</v>
      </c>
      <c r="R471" s="34">
        <f t="shared" si="223"/>
        <v>0</v>
      </c>
      <c r="S471" s="34">
        <f t="shared" si="223"/>
        <v>0</v>
      </c>
      <c r="T471" s="34">
        <f t="shared" si="223"/>
        <v>0</v>
      </c>
      <c r="U471" s="34">
        <f t="shared" si="223"/>
        <v>0</v>
      </c>
      <c r="V471" s="34">
        <f t="shared" si="223"/>
        <v>0</v>
      </c>
      <c r="W471" s="34">
        <f t="shared" si="222"/>
        <v>0</v>
      </c>
      <c r="X471" s="34">
        <f t="shared" si="222"/>
        <v>0</v>
      </c>
      <c r="Y471" s="34">
        <f t="shared" si="222"/>
        <v>0</v>
      </c>
      <c r="Z471" s="34">
        <f t="shared" si="222"/>
        <v>0</v>
      </c>
      <c r="AA471" s="34">
        <f t="shared" si="222"/>
        <v>0</v>
      </c>
      <c r="AB471" s="34">
        <f t="shared" si="222"/>
        <v>0</v>
      </c>
      <c r="AC471" s="34">
        <f t="shared" si="222"/>
        <v>0</v>
      </c>
      <c r="AD471" s="34">
        <f t="shared" si="222"/>
        <v>0</v>
      </c>
      <c r="AE471" s="34">
        <f t="shared" si="222"/>
        <v>817876.32867697976</v>
      </c>
      <c r="AF471" s="34">
        <f t="shared" si="222"/>
        <v>0</v>
      </c>
      <c r="AG471" s="34">
        <f t="shared" si="222"/>
        <v>0</v>
      </c>
      <c r="AH471" s="34">
        <f t="shared" si="222"/>
        <v>0</v>
      </c>
      <c r="AI471" s="34">
        <f t="shared" si="222"/>
        <v>0</v>
      </c>
      <c r="AJ471" s="34">
        <f t="shared" si="222"/>
        <v>0</v>
      </c>
      <c r="AK471" s="34">
        <f t="shared" si="222"/>
        <v>0</v>
      </c>
      <c r="AL471" s="34">
        <f t="shared" si="222"/>
        <v>0</v>
      </c>
      <c r="AM471" s="34">
        <f t="shared" si="222"/>
        <v>0</v>
      </c>
      <c r="AN471" s="34">
        <f t="shared" si="222"/>
        <v>0</v>
      </c>
      <c r="AO471" s="34">
        <f t="shared" si="222"/>
        <v>0</v>
      </c>
      <c r="AP471" s="34">
        <f t="shared" si="222"/>
        <v>0</v>
      </c>
      <c r="AQ471" s="34">
        <f t="shared" si="222"/>
        <v>0</v>
      </c>
      <c r="AR471" s="34">
        <f t="shared" si="222"/>
        <v>0</v>
      </c>
      <c r="AS471" s="34">
        <f t="shared" si="222"/>
        <v>0</v>
      </c>
      <c r="AT471" s="34">
        <f t="shared" si="222"/>
        <v>0</v>
      </c>
      <c r="AU471" s="34">
        <f t="shared" si="222"/>
        <v>0</v>
      </c>
      <c r="AV471" s="34">
        <f t="shared" si="222"/>
        <v>0</v>
      </c>
      <c r="AX471" s="35" t="str">
        <f t="shared" si="205"/>
        <v>OK</v>
      </c>
      <c r="AY471" s="53">
        <v>503</v>
      </c>
      <c r="AZ471" s="36">
        <f t="shared" si="206"/>
        <v>817876.32867697976</v>
      </c>
      <c r="BA471" s="7">
        <f>IF(AY471&lt;&gt;0,VLOOKUP(AY471,'2021 ROO Import'!$A$1:$D$966,4,FALSE),0)</f>
        <v>817876.32867697976</v>
      </c>
    </row>
    <row r="472" spans="1:53" ht="9.75" customHeight="1" x14ac:dyDescent="0.15">
      <c r="A472" s="25">
        <f t="shared" si="218"/>
        <v>472</v>
      </c>
      <c r="B472" s="3" t="s">
        <v>511</v>
      </c>
      <c r="C472" s="3" t="s">
        <v>483</v>
      </c>
      <c r="E472" s="44" t="s">
        <v>988</v>
      </c>
      <c r="F472" s="3">
        <f t="shared" si="221"/>
        <v>94313.103555137001</v>
      </c>
      <c r="G472" s="34">
        <f t="shared" si="223"/>
        <v>0</v>
      </c>
      <c r="H472" s="34">
        <f t="shared" ref="H472:AV472" si="224">INDEX(Func_Alloc,MATCH($E472,FA_Desc,0),MATCH(H$6,$G$6:$AV$6,0))*$F472</f>
        <v>0</v>
      </c>
      <c r="I472" s="34">
        <f t="shared" si="224"/>
        <v>0</v>
      </c>
      <c r="J472" s="34">
        <f t="shared" si="224"/>
        <v>0</v>
      </c>
      <c r="K472" s="34">
        <f t="shared" si="224"/>
        <v>0</v>
      </c>
      <c r="L472" s="34">
        <f t="shared" si="224"/>
        <v>0</v>
      </c>
      <c r="M472" s="34">
        <f t="shared" si="224"/>
        <v>0</v>
      </c>
      <c r="N472" s="34">
        <f t="shared" si="224"/>
        <v>0</v>
      </c>
      <c r="O472" s="34">
        <f t="shared" si="224"/>
        <v>0</v>
      </c>
      <c r="P472" s="34">
        <f t="shared" si="224"/>
        <v>0</v>
      </c>
      <c r="Q472" s="34">
        <f t="shared" si="224"/>
        <v>0</v>
      </c>
      <c r="R472" s="34">
        <f t="shared" si="224"/>
        <v>0</v>
      </c>
      <c r="S472" s="34">
        <f t="shared" si="224"/>
        <v>0</v>
      </c>
      <c r="T472" s="34">
        <f t="shared" si="224"/>
        <v>0</v>
      </c>
      <c r="U472" s="34">
        <f t="shared" si="224"/>
        <v>0</v>
      </c>
      <c r="V472" s="34">
        <f t="shared" si="224"/>
        <v>0</v>
      </c>
      <c r="W472" s="34">
        <f t="shared" si="224"/>
        <v>0</v>
      </c>
      <c r="X472" s="34">
        <f t="shared" si="224"/>
        <v>0</v>
      </c>
      <c r="Y472" s="34">
        <f t="shared" si="224"/>
        <v>0</v>
      </c>
      <c r="Z472" s="34">
        <f t="shared" si="224"/>
        <v>0</v>
      </c>
      <c r="AA472" s="34">
        <f t="shared" si="224"/>
        <v>0</v>
      </c>
      <c r="AB472" s="34">
        <f t="shared" si="224"/>
        <v>0</v>
      </c>
      <c r="AC472" s="34">
        <f t="shared" si="224"/>
        <v>0</v>
      </c>
      <c r="AD472" s="34">
        <f t="shared" si="224"/>
        <v>0</v>
      </c>
      <c r="AE472" s="34">
        <f t="shared" si="224"/>
        <v>0</v>
      </c>
      <c r="AF472" s="34">
        <f t="shared" si="224"/>
        <v>0</v>
      </c>
      <c r="AG472" s="34">
        <f t="shared" si="224"/>
        <v>94313.103555137001</v>
      </c>
      <c r="AH472" s="34">
        <f t="shared" si="224"/>
        <v>0</v>
      </c>
      <c r="AI472" s="34">
        <f t="shared" si="224"/>
        <v>0</v>
      </c>
      <c r="AJ472" s="34">
        <f t="shared" si="224"/>
        <v>0</v>
      </c>
      <c r="AK472" s="34">
        <f t="shared" si="224"/>
        <v>0</v>
      </c>
      <c r="AL472" s="34">
        <f t="shared" si="224"/>
        <v>0</v>
      </c>
      <c r="AM472" s="34">
        <f t="shared" si="224"/>
        <v>0</v>
      </c>
      <c r="AN472" s="34">
        <f t="shared" si="224"/>
        <v>0</v>
      </c>
      <c r="AO472" s="34">
        <f t="shared" si="224"/>
        <v>0</v>
      </c>
      <c r="AP472" s="34">
        <f t="shared" si="224"/>
        <v>0</v>
      </c>
      <c r="AQ472" s="34">
        <f t="shared" si="224"/>
        <v>0</v>
      </c>
      <c r="AR472" s="34">
        <f t="shared" si="224"/>
        <v>0</v>
      </c>
      <c r="AS472" s="34">
        <f t="shared" si="224"/>
        <v>0</v>
      </c>
      <c r="AT472" s="34">
        <f t="shared" si="224"/>
        <v>0</v>
      </c>
      <c r="AU472" s="34">
        <f t="shared" si="224"/>
        <v>0</v>
      </c>
      <c r="AV472" s="34">
        <f t="shared" si="224"/>
        <v>0</v>
      </c>
      <c r="AX472" s="35" t="str">
        <f t="shared" si="205"/>
        <v>OK</v>
      </c>
      <c r="AY472" s="53">
        <v>504</v>
      </c>
      <c r="AZ472" s="36">
        <f t="shared" si="206"/>
        <v>94313.103555137001</v>
      </c>
      <c r="BA472" s="7">
        <f>IF(AY472&lt;&gt;0,VLOOKUP(AY472,'2021 ROO Import'!$A$1:$D$966,4,FALSE),0)</f>
        <v>94313.103555137001</v>
      </c>
    </row>
    <row r="473" spans="1:53" ht="9.75" customHeight="1" x14ac:dyDescent="0.15">
      <c r="A473" s="25">
        <f t="shared" si="218"/>
        <v>473</v>
      </c>
      <c r="B473" s="3" t="s">
        <v>46</v>
      </c>
      <c r="C473" s="3" t="s">
        <v>512</v>
      </c>
      <c r="F473" s="3">
        <f>SUM(F464:F472)</f>
        <v>22151914.154792197</v>
      </c>
      <c r="AX473" s="35" t="str">
        <f t="shared" si="205"/>
        <v/>
      </c>
      <c r="AZ473" s="36">
        <f t="shared" si="206"/>
        <v>0</v>
      </c>
      <c r="BA473" s="7">
        <f>IF(AY473&lt;&gt;0,VLOOKUP(AY473,'2021 ROO Import'!$A$1:$D$966,4,FALSE),0)</f>
        <v>0</v>
      </c>
    </row>
    <row r="474" spans="1:53" ht="9.75" customHeight="1" x14ac:dyDescent="0.15">
      <c r="A474" s="25">
        <f t="shared" si="218"/>
        <v>474</v>
      </c>
      <c r="B474" s="3" t="s">
        <v>46</v>
      </c>
      <c r="C474" s="3" t="s">
        <v>46</v>
      </c>
      <c r="AX474" s="35" t="str">
        <f t="shared" si="205"/>
        <v/>
      </c>
      <c r="AZ474" s="36">
        <f t="shared" si="206"/>
        <v>0</v>
      </c>
      <c r="BA474" s="7">
        <f>IF(AY474&lt;&gt;0,VLOOKUP(AY474,'2021 ROO Import'!$A$1:$D$966,4,FALSE),0)</f>
        <v>0</v>
      </c>
    </row>
    <row r="475" spans="1:53" ht="9.75" customHeight="1" x14ac:dyDescent="0.15">
      <c r="A475" s="25">
        <f t="shared" si="218"/>
        <v>475</v>
      </c>
      <c r="B475" s="3" t="s">
        <v>46</v>
      </c>
      <c r="C475" s="3" t="s">
        <v>513</v>
      </c>
      <c r="F475" s="3">
        <f>SUM(F461+F473)</f>
        <v>51561535.278974742</v>
      </c>
      <c r="AX475" s="35" t="str">
        <f t="shared" si="205"/>
        <v/>
      </c>
      <c r="AZ475" s="36">
        <f t="shared" si="206"/>
        <v>0</v>
      </c>
      <c r="BA475" s="7">
        <f>IF(AY475&lt;&gt;0,VLOOKUP(AY475,'2021 ROO Import'!$A$1:$D$966,4,FALSE),0)</f>
        <v>0</v>
      </c>
    </row>
    <row r="476" spans="1:53" ht="9.75" customHeight="1" x14ac:dyDescent="0.15">
      <c r="A476" s="25">
        <f t="shared" si="218"/>
        <v>476</v>
      </c>
      <c r="B476" s="8" t="str">
        <f>B302</f>
        <v>* * * TABLE 5 - OPERATION &amp; MAINTENANCE EXPENSES * * *</v>
      </c>
      <c r="AX476" s="35" t="str">
        <f t="shared" si="205"/>
        <v/>
      </c>
      <c r="AZ476" s="36">
        <f t="shared" si="206"/>
        <v>0</v>
      </c>
      <c r="BA476" s="7">
        <f>IF(AY476&lt;&gt;0,VLOOKUP(AY476,'2021 ROO Import'!$A$1:$D$966,4,FALSE),0)</f>
        <v>0</v>
      </c>
    </row>
    <row r="477" spans="1:53" ht="9.75" customHeight="1" x14ac:dyDescent="0.15">
      <c r="A477" s="25">
        <f t="shared" si="218"/>
        <v>477</v>
      </c>
      <c r="B477" s="8"/>
      <c r="AX477" s="35" t="str">
        <f t="shared" si="205"/>
        <v/>
      </c>
      <c r="AZ477" s="36">
        <f t="shared" si="206"/>
        <v>0</v>
      </c>
      <c r="BA477" s="7">
        <f>IF(AY477&lt;&gt;0,VLOOKUP(AY477,'2021 ROO Import'!$A$1:$D$966,4,FALSE),0)</f>
        <v>0</v>
      </c>
    </row>
    <row r="478" spans="1:53" ht="9.75" customHeight="1" x14ac:dyDescent="0.15">
      <c r="A478" s="25">
        <f t="shared" si="218"/>
        <v>478</v>
      </c>
      <c r="B478" s="3" t="s">
        <v>514</v>
      </c>
      <c r="AX478" s="35" t="str">
        <f t="shared" si="205"/>
        <v/>
      </c>
      <c r="AZ478" s="36">
        <f t="shared" si="206"/>
        <v>0</v>
      </c>
      <c r="BA478" s="7">
        <f>IF(AY478&lt;&gt;0,VLOOKUP(AY478,'2021 ROO Import'!$A$1:$D$966,4,FALSE),0)</f>
        <v>0</v>
      </c>
    </row>
    <row r="479" spans="1:53" ht="9.75" customHeight="1" x14ac:dyDescent="0.15">
      <c r="A479" s="25">
        <f t="shared" si="218"/>
        <v>479</v>
      </c>
      <c r="B479" s="3" t="s">
        <v>515</v>
      </c>
      <c r="C479" s="3" t="s">
        <v>516</v>
      </c>
      <c r="E479" s="44" t="s">
        <v>1038</v>
      </c>
      <c r="F479" s="3">
        <f>($AZ479)</f>
        <v>804308.99168339395</v>
      </c>
      <c r="G479" s="34">
        <f t="shared" ref="G479:AV483" si="225">INDEX(Func_Alloc,MATCH($E479,FA_Desc,0),MATCH(G$6,$G$6:$AV$6,0))*$F479</f>
        <v>0</v>
      </c>
      <c r="H479" s="34">
        <f t="shared" si="225"/>
        <v>0</v>
      </c>
      <c r="I479" s="34">
        <f t="shared" si="225"/>
        <v>0</v>
      </c>
      <c r="J479" s="34">
        <f t="shared" si="225"/>
        <v>0</v>
      </c>
      <c r="K479" s="34">
        <f t="shared" si="225"/>
        <v>0</v>
      </c>
      <c r="L479" s="34">
        <f t="shared" si="225"/>
        <v>0</v>
      </c>
      <c r="M479" s="34">
        <f t="shared" si="225"/>
        <v>0</v>
      </c>
      <c r="N479" s="34">
        <f t="shared" si="225"/>
        <v>0</v>
      </c>
      <c r="O479" s="34">
        <f t="shared" si="225"/>
        <v>0</v>
      </c>
      <c r="P479" s="34">
        <f t="shared" si="225"/>
        <v>0</v>
      </c>
      <c r="Q479" s="34">
        <f t="shared" si="225"/>
        <v>0</v>
      </c>
      <c r="R479" s="34">
        <f t="shared" si="225"/>
        <v>0</v>
      </c>
      <c r="S479" s="34">
        <f t="shared" si="225"/>
        <v>0</v>
      </c>
      <c r="T479" s="34">
        <f t="shared" si="225"/>
        <v>0</v>
      </c>
      <c r="U479" s="34">
        <f t="shared" si="225"/>
        <v>0</v>
      </c>
      <c r="V479" s="34">
        <f t="shared" si="225"/>
        <v>0</v>
      </c>
      <c r="W479" s="34">
        <f t="shared" si="225"/>
        <v>0</v>
      </c>
      <c r="X479" s="34">
        <f t="shared" si="225"/>
        <v>0</v>
      </c>
      <c r="Y479" s="34">
        <f t="shared" si="225"/>
        <v>0</v>
      </c>
      <c r="Z479" s="34">
        <f t="shared" si="225"/>
        <v>0</v>
      </c>
      <c r="AA479" s="34">
        <f t="shared" si="225"/>
        <v>0</v>
      </c>
      <c r="AB479" s="34">
        <f t="shared" si="225"/>
        <v>0</v>
      </c>
      <c r="AC479" s="34">
        <f t="shared" si="225"/>
        <v>0</v>
      </c>
      <c r="AD479" s="34">
        <f t="shared" si="225"/>
        <v>0</v>
      </c>
      <c r="AE479" s="34">
        <f t="shared" si="225"/>
        <v>0</v>
      </c>
      <c r="AF479" s="34">
        <f t="shared" si="225"/>
        <v>0</v>
      </c>
      <c r="AG479" s="34">
        <f t="shared" si="225"/>
        <v>0</v>
      </c>
      <c r="AH479" s="34">
        <f t="shared" si="225"/>
        <v>0</v>
      </c>
      <c r="AI479" s="34">
        <f t="shared" si="225"/>
        <v>80019.266515533149</v>
      </c>
      <c r="AJ479" s="34">
        <f t="shared" si="225"/>
        <v>724289.72516786086</v>
      </c>
      <c r="AK479" s="34">
        <f t="shared" si="225"/>
        <v>0</v>
      </c>
      <c r="AL479" s="34">
        <f t="shared" si="225"/>
        <v>0</v>
      </c>
      <c r="AM479" s="34">
        <f t="shared" si="225"/>
        <v>0</v>
      </c>
      <c r="AN479" s="34">
        <f t="shared" si="225"/>
        <v>0</v>
      </c>
      <c r="AO479" s="34">
        <f t="shared" si="225"/>
        <v>0</v>
      </c>
      <c r="AP479" s="34">
        <f t="shared" si="225"/>
        <v>0</v>
      </c>
      <c r="AQ479" s="34">
        <f t="shared" si="225"/>
        <v>0</v>
      </c>
      <c r="AR479" s="34">
        <f t="shared" si="225"/>
        <v>0</v>
      </c>
      <c r="AS479" s="34">
        <f t="shared" si="225"/>
        <v>0</v>
      </c>
      <c r="AT479" s="34">
        <f t="shared" si="225"/>
        <v>0</v>
      </c>
      <c r="AU479" s="34">
        <f t="shared" si="225"/>
        <v>0</v>
      </c>
      <c r="AV479" s="34">
        <f t="shared" si="225"/>
        <v>0</v>
      </c>
      <c r="AX479" s="35" t="str">
        <f t="shared" si="205"/>
        <v>OK</v>
      </c>
      <c r="AY479" s="53">
        <v>509</v>
      </c>
      <c r="AZ479" s="36">
        <f t="shared" si="206"/>
        <v>804308.99168339395</v>
      </c>
      <c r="BA479" s="7">
        <f>IF(AY479&lt;&gt;0,VLOOKUP(AY479,'2021 ROO Import'!$A$1:$D$966,4,FALSE),0)</f>
        <v>804308.99168339395</v>
      </c>
    </row>
    <row r="480" spans="1:53" ht="9.75" customHeight="1" x14ac:dyDescent="0.15">
      <c r="A480" s="25">
        <f t="shared" si="218"/>
        <v>480</v>
      </c>
      <c r="B480" s="3" t="s">
        <v>517</v>
      </c>
      <c r="C480" s="3" t="s">
        <v>518</v>
      </c>
      <c r="E480" s="44" t="s">
        <v>1047</v>
      </c>
      <c r="F480" s="3">
        <f>($AZ480)</f>
        <v>1541427.8063855057</v>
      </c>
      <c r="G480" s="34">
        <f t="shared" si="225"/>
        <v>0</v>
      </c>
      <c r="H480" s="34">
        <f t="shared" si="225"/>
        <v>0</v>
      </c>
      <c r="I480" s="34">
        <f t="shared" si="225"/>
        <v>0</v>
      </c>
      <c r="J480" s="34">
        <f t="shared" si="225"/>
        <v>0</v>
      </c>
      <c r="K480" s="34">
        <f t="shared" si="225"/>
        <v>0</v>
      </c>
      <c r="L480" s="34">
        <f t="shared" si="225"/>
        <v>0</v>
      </c>
      <c r="M480" s="34">
        <f t="shared" si="225"/>
        <v>0</v>
      </c>
      <c r="N480" s="34">
        <f t="shared" si="225"/>
        <v>0</v>
      </c>
      <c r="O480" s="34">
        <f t="shared" si="225"/>
        <v>0</v>
      </c>
      <c r="P480" s="34">
        <f t="shared" si="225"/>
        <v>0</v>
      </c>
      <c r="Q480" s="34">
        <f t="shared" si="225"/>
        <v>0</v>
      </c>
      <c r="R480" s="34">
        <f t="shared" si="225"/>
        <v>0</v>
      </c>
      <c r="S480" s="34">
        <f t="shared" si="225"/>
        <v>0</v>
      </c>
      <c r="T480" s="34">
        <f t="shared" si="225"/>
        <v>0</v>
      </c>
      <c r="U480" s="34">
        <f t="shared" si="225"/>
        <v>0</v>
      </c>
      <c r="V480" s="34">
        <f t="shared" si="225"/>
        <v>0</v>
      </c>
      <c r="W480" s="34">
        <f t="shared" si="225"/>
        <v>0</v>
      </c>
      <c r="X480" s="34">
        <f t="shared" si="225"/>
        <v>0</v>
      </c>
      <c r="Y480" s="34">
        <f t="shared" si="225"/>
        <v>0</v>
      </c>
      <c r="Z480" s="34">
        <f t="shared" si="225"/>
        <v>0</v>
      </c>
      <c r="AA480" s="34">
        <f t="shared" si="225"/>
        <v>0</v>
      </c>
      <c r="AB480" s="34">
        <f t="shared" si="225"/>
        <v>0</v>
      </c>
      <c r="AC480" s="34">
        <f t="shared" si="225"/>
        <v>0</v>
      </c>
      <c r="AD480" s="34">
        <f t="shared" si="225"/>
        <v>0</v>
      </c>
      <c r="AE480" s="34">
        <f t="shared" si="225"/>
        <v>0</v>
      </c>
      <c r="AF480" s="34">
        <f t="shared" si="225"/>
        <v>0</v>
      </c>
      <c r="AG480" s="34">
        <f t="shared" si="225"/>
        <v>0</v>
      </c>
      <c r="AH480" s="34">
        <f t="shared" si="225"/>
        <v>0</v>
      </c>
      <c r="AI480" s="34">
        <f t="shared" si="225"/>
        <v>1541427.8063855057</v>
      </c>
      <c r="AJ480" s="34">
        <f t="shared" si="225"/>
        <v>0</v>
      </c>
      <c r="AK480" s="34">
        <f t="shared" si="225"/>
        <v>0</v>
      </c>
      <c r="AL480" s="34">
        <f t="shared" si="225"/>
        <v>0</v>
      </c>
      <c r="AM480" s="34">
        <f t="shared" si="225"/>
        <v>0</v>
      </c>
      <c r="AN480" s="34">
        <f t="shared" si="225"/>
        <v>0</v>
      </c>
      <c r="AO480" s="34">
        <f t="shared" si="225"/>
        <v>0</v>
      </c>
      <c r="AP480" s="34">
        <f t="shared" si="225"/>
        <v>0</v>
      </c>
      <c r="AQ480" s="34">
        <f t="shared" si="225"/>
        <v>0</v>
      </c>
      <c r="AR480" s="34">
        <f t="shared" si="225"/>
        <v>0</v>
      </c>
      <c r="AS480" s="34">
        <f t="shared" si="225"/>
        <v>0</v>
      </c>
      <c r="AT480" s="34">
        <f t="shared" si="225"/>
        <v>0</v>
      </c>
      <c r="AU480" s="34">
        <f t="shared" si="225"/>
        <v>0</v>
      </c>
      <c r="AV480" s="34">
        <f t="shared" si="225"/>
        <v>0</v>
      </c>
      <c r="AX480" s="35" t="str">
        <f t="shared" si="205"/>
        <v>OK</v>
      </c>
      <c r="AY480" s="53">
        <v>510</v>
      </c>
      <c r="AZ480" s="36">
        <f t="shared" si="206"/>
        <v>1541427.8063855057</v>
      </c>
      <c r="BA480" s="7">
        <f>IF(AY480&lt;&gt;0,VLOOKUP(AY480,'2021 ROO Import'!$A$1:$D$966,4,FALSE),0)</f>
        <v>1541427.8063855057</v>
      </c>
    </row>
    <row r="481" spans="1:53" ht="9.75" customHeight="1" x14ac:dyDescent="0.15">
      <c r="A481" s="25">
        <f t="shared" si="218"/>
        <v>481</v>
      </c>
      <c r="B481" s="3" t="s">
        <v>519</v>
      </c>
      <c r="C481" s="3" t="s">
        <v>520</v>
      </c>
      <c r="E481" s="44" t="s">
        <v>1049</v>
      </c>
      <c r="F481" s="3">
        <f>($AZ481)</f>
        <v>13596333.776824486</v>
      </c>
      <c r="G481" s="34">
        <f t="shared" si="225"/>
        <v>0</v>
      </c>
      <c r="H481" s="34">
        <f t="shared" si="225"/>
        <v>0</v>
      </c>
      <c r="I481" s="34">
        <f t="shared" si="225"/>
        <v>0</v>
      </c>
      <c r="J481" s="34">
        <f t="shared" si="225"/>
        <v>0</v>
      </c>
      <c r="K481" s="34">
        <f t="shared" si="225"/>
        <v>0</v>
      </c>
      <c r="L481" s="34">
        <f t="shared" si="225"/>
        <v>0</v>
      </c>
      <c r="M481" s="34">
        <f t="shared" si="225"/>
        <v>0</v>
      </c>
      <c r="N481" s="34">
        <f t="shared" si="225"/>
        <v>0</v>
      </c>
      <c r="O481" s="34">
        <f t="shared" si="225"/>
        <v>0</v>
      </c>
      <c r="P481" s="34">
        <f t="shared" si="225"/>
        <v>0</v>
      </c>
      <c r="Q481" s="34">
        <f t="shared" si="225"/>
        <v>0</v>
      </c>
      <c r="R481" s="34">
        <f t="shared" si="225"/>
        <v>0</v>
      </c>
      <c r="S481" s="34">
        <f t="shared" si="225"/>
        <v>0</v>
      </c>
      <c r="T481" s="34">
        <f t="shared" si="225"/>
        <v>0</v>
      </c>
      <c r="U481" s="34">
        <f t="shared" si="225"/>
        <v>0</v>
      </c>
      <c r="V481" s="34">
        <f t="shared" si="225"/>
        <v>0</v>
      </c>
      <c r="W481" s="34">
        <f t="shared" si="225"/>
        <v>0</v>
      </c>
      <c r="X481" s="34">
        <f t="shared" si="225"/>
        <v>0</v>
      </c>
      <c r="Y481" s="34">
        <f t="shared" si="225"/>
        <v>0</v>
      </c>
      <c r="Z481" s="34">
        <f t="shared" si="225"/>
        <v>0</v>
      </c>
      <c r="AA481" s="34">
        <f t="shared" si="225"/>
        <v>0</v>
      </c>
      <c r="AB481" s="34">
        <f t="shared" si="225"/>
        <v>0</v>
      </c>
      <c r="AC481" s="34">
        <f t="shared" si="225"/>
        <v>0</v>
      </c>
      <c r="AD481" s="34">
        <f t="shared" si="225"/>
        <v>0</v>
      </c>
      <c r="AE481" s="34">
        <f t="shared" si="225"/>
        <v>0</v>
      </c>
      <c r="AF481" s="34">
        <f t="shared" si="225"/>
        <v>0</v>
      </c>
      <c r="AG481" s="34">
        <f t="shared" si="225"/>
        <v>0</v>
      </c>
      <c r="AH481" s="34">
        <f t="shared" si="225"/>
        <v>0</v>
      </c>
      <c r="AI481" s="34">
        <f t="shared" si="225"/>
        <v>0</v>
      </c>
      <c r="AJ481" s="34">
        <f t="shared" si="225"/>
        <v>13596333.776824486</v>
      </c>
      <c r="AK481" s="34">
        <f t="shared" si="225"/>
        <v>0</v>
      </c>
      <c r="AL481" s="34">
        <f t="shared" si="225"/>
        <v>0</v>
      </c>
      <c r="AM481" s="34">
        <f t="shared" si="225"/>
        <v>0</v>
      </c>
      <c r="AN481" s="34">
        <f t="shared" si="225"/>
        <v>0</v>
      </c>
      <c r="AO481" s="34">
        <f t="shared" si="225"/>
        <v>0</v>
      </c>
      <c r="AP481" s="34">
        <f t="shared" si="225"/>
        <v>0</v>
      </c>
      <c r="AQ481" s="34">
        <f t="shared" si="225"/>
        <v>0</v>
      </c>
      <c r="AR481" s="34">
        <f t="shared" si="225"/>
        <v>0</v>
      </c>
      <c r="AS481" s="34">
        <f t="shared" si="225"/>
        <v>0</v>
      </c>
      <c r="AT481" s="34">
        <f t="shared" si="225"/>
        <v>0</v>
      </c>
      <c r="AU481" s="34">
        <f t="shared" si="225"/>
        <v>0</v>
      </c>
      <c r="AV481" s="34">
        <f t="shared" si="225"/>
        <v>0</v>
      </c>
      <c r="AX481" s="35" t="str">
        <f t="shared" ref="AX481:AX542" si="226">IF(E481&lt;&gt;0,IF(ROUND(SUM(G481:AV481),5)=ROUND(F481,5),"OK","ERROR!"),"")</f>
        <v>OK</v>
      </c>
      <c r="AY481" s="53">
        <v>511</v>
      </c>
      <c r="AZ481" s="36">
        <f t="shared" ref="AZ481:AZ486" si="227">BA481</f>
        <v>13596333.776824486</v>
      </c>
      <c r="BA481" s="7">
        <f>IF(AY481&lt;&gt;0,VLOOKUP(AY481,'2021 ROO Import'!$A$1:$D$966,4,FALSE),0)</f>
        <v>13596333.776824486</v>
      </c>
    </row>
    <row r="482" spans="1:53" ht="9.75" customHeight="1" x14ac:dyDescent="0.15">
      <c r="A482" s="25">
        <f t="shared" si="218"/>
        <v>482</v>
      </c>
      <c r="B482" s="3" t="s">
        <v>521</v>
      </c>
      <c r="C482" s="3" t="s">
        <v>522</v>
      </c>
      <c r="E482" s="44" t="s">
        <v>1050</v>
      </c>
      <c r="F482" s="3">
        <f>($AZ482)</f>
        <v>2193997.4900595294</v>
      </c>
      <c r="G482" s="34">
        <f t="shared" si="225"/>
        <v>0</v>
      </c>
      <c r="H482" s="34">
        <f t="shared" si="225"/>
        <v>0</v>
      </c>
      <c r="I482" s="34">
        <f t="shared" si="225"/>
        <v>0</v>
      </c>
      <c r="J482" s="34">
        <f t="shared" si="225"/>
        <v>0</v>
      </c>
      <c r="K482" s="34">
        <f t="shared" si="225"/>
        <v>0</v>
      </c>
      <c r="L482" s="34">
        <f t="shared" si="225"/>
        <v>0</v>
      </c>
      <c r="M482" s="34">
        <f t="shared" si="225"/>
        <v>0</v>
      </c>
      <c r="N482" s="34">
        <f t="shared" si="225"/>
        <v>0</v>
      </c>
      <c r="O482" s="34">
        <f t="shared" si="225"/>
        <v>0</v>
      </c>
      <c r="P482" s="34">
        <f t="shared" si="225"/>
        <v>0</v>
      </c>
      <c r="Q482" s="34">
        <f t="shared" si="225"/>
        <v>0</v>
      </c>
      <c r="R482" s="34">
        <f t="shared" si="225"/>
        <v>0</v>
      </c>
      <c r="S482" s="34">
        <f t="shared" si="225"/>
        <v>0</v>
      </c>
      <c r="T482" s="34">
        <f t="shared" si="225"/>
        <v>0</v>
      </c>
      <c r="U482" s="34">
        <f t="shared" si="225"/>
        <v>0</v>
      </c>
      <c r="V482" s="34">
        <f t="shared" si="225"/>
        <v>0</v>
      </c>
      <c r="W482" s="34">
        <f t="shared" si="225"/>
        <v>0</v>
      </c>
      <c r="X482" s="34">
        <f t="shared" si="225"/>
        <v>0</v>
      </c>
      <c r="Y482" s="34">
        <f t="shared" si="225"/>
        <v>0</v>
      </c>
      <c r="Z482" s="34">
        <f t="shared" si="225"/>
        <v>0</v>
      </c>
      <c r="AA482" s="34">
        <f t="shared" si="225"/>
        <v>0</v>
      </c>
      <c r="AB482" s="34">
        <f t="shared" si="225"/>
        <v>0</v>
      </c>
      <c r="AC482" s="34">
        <f t="shared" si="225"/>
        <v>0</v>
      </c>
      <c r="AD482" s="34">
        <f t="shared" si="225"/>
        <v>0</v>
      </c>
      <c r="AE482" s="34">
        <f t="shared" si="225"/>
        <v>0</v>
      </c>
      <c r="AF482" s="34">
        <f t="shared" si="225"/>
        <v>0</v>
      </c>
      <c r="AG482" s="34">
        <f t="shared" si="225"/>
        <v>0</v>
      </c>
      <c r="AH482" s="34">
        <f t="shared" si="225"/>
        <v>0</v>
      </c>
      <c r="AI482" s="34">
        <f t="shared" si="225"/>
        <v>0</v>
      </c>
      <c r="AJ482" s="34">
        <f t="shared" si="225"/>
        <v>0</v>
      </c>
      <c r="AK482" s="34">
        <f t="shared" si="225"/>
        <v>2193997.4900595294</v>
      </c>
      <c r="AL482" s="34">
        <f t="shared" si="225"/>
        <v>0</v>
      </c>
      <c r="AM482" s="34">
        <f t="shared" si="225"/>
        <v>0</v>
      </c>
      <c r="AN482" s="34">
        <f t="shared" si="225"/>
        <v>0</v>
      </c>
      <c r="AO482" s="34">
        <f t="shared" si="225"/>
        <v>0</v>
      </c>
      <c r="AP482" s="34">
        <f t="shared" si="225"/>
        <v>0</v>
      </c>
      <c r="AQ482" s="34">
        <f t="shared" si="225"/>
        <v>0</v>
      </c>
      <c r="AR482" s="34">
        <f t="shared" si="225"/>
        <v>0</v>
      </c>
      <c r="AS482" s="34">
        <f t="shared" si="225"/>
        <v>0</v>
      </c>
      <c r="AT482" s="34">
        <f t="shared" si="225"/>
        <v>0</v>
      </c>
      <c r="AU482" s="34">
        <f t="shared" si="225"/>
        <v>0</v>
      </c>
      <c r="AV482" s="34">
        <f t="shared" si="225"/>
        <v>0</v>
      </c>
      <c r="AX482" s="35" t="str">
        <f t="shared" si="226"/>
        <v>OK</v>
      </c>
      <c r="AY482" s="53">
        <v>512</v>
      </c>
      <c r="AZ482" s="36">
        <f t="shared" si="227"/>
        <v>2193997.4900595294</v>
      </c>
      <c r="BA482" s="7">
        <f>IF(AY482&lt;&gt;0,VLOOKUP(AY482,'2021 ROO Import'!$A$1:$D$966,4,FALSE),0)</f>
        <v>2193997.4900595294</v>
      </c>
    </row>
    <row r="483" spans="1:53" ht="9.75" customHeight="1" x14ac:dyDescent="0.15">
      <c r="A483" s="25">
        <f t="shared" si="218"/>
        <v>483</v>
      </c>
      <c r="B483" s="3" t="s">
        <v>523</v>
      </c>
      <c r="C483" s="3" t="s">
        <v>524</v>
      </c>
      <c r="E483" s="44" t="s">
        <v>1054</v>
      </c>
      <c r="F483" s="3">
        <f>($AZ483)</f>
        <v>400.97300364585493</v>
      </c>
      <c r="G483" s="34">
        <f t="shared" si="225"/>
        <v>0</v>
      </c>
      <c r="H483" s="34">
        <f t="shared" si="225"/>
        <v>0</v>
      </c>
      <c r="I483" s="34">
        <f t="shared" si="225"/>
        <v>0</v>
      </c>
      <c r="J483" s="34">
        <f t="shared" si="225"/>
        <v>0</v>
      </c>
      <c r="K483" s="34">
        <f t="shared" si="225"/>
        <v>0</v>
      </c>
      <c r="L483" s="34">
        <f t="shared" si="225"/>
        <v>0</v>
      </c>
      <c r="M483" s="34">
        <f t="shared" si="225"/>
        <v>0</v>
      </c>
      <c r="N483" s="34">
        <f t="shared" si="225"/>
        <v>0</v>
      </c>
      <c r="O483" s="34">
        <f t="shared" si="225"/>
        <v>0</v>
      </c>
      <c r="P483" s="34">
        <f t="shared" si="225"/>
        <v>0</v>
      </c>
      <c r="Q483" s="34">
        <f t="shared" si="225"/>
        <v>0</v>
      </c>
      <c r="R483" s="34">
        <f t="shared" si="225"/>
        <v>0</v>
      </c>
      <c r="S483" s="34">
        <f t="shared" si="225"/>
        <v>0</v>
      </c>
      <c r="T483" s="34">
        <f t="shared" si="225"/>
        <v>0</v>
      </c>
      <c r="U483" s="34">
        <f t="shared" si="225"/>
        <v>0</v>
      </c>
      <c r="V483" s="34">
        <f t="shared" si="225"/>
        <v>0</v>
      </c>
      <c r="W483" s="34">
        <f t="shared" si="225"/>
        <v>0</v>
      </c>
      <c r="X483" s="34">
        <f t="shared" si="225"/>
        <v>0</v>
      </c>
      <c r="Y483" s="34">
        <f t="shared" si="225"/>
        <v>0</v>
      </c>
      <c r="Z483" s="34">
        <f t="shared" si="225"/>
        <v>0</v>
      </c>
      <c r="AA483" s="34">
        <f t="shared" si="225"/>
        <v>0</v>
      </c>
      <c r="AB483" s="34">
        <f t="shared" si="225"/>
        <v>0</v>
      </c>
      <c r="AC483" s="34">
        <f t="shared" si="225"/>
        <v>0</v>
      </c>
      <c r="AD483" s="34">
        <f t="shared" si="225"/>
        <v>0</v>
      </c>
      <c r="AE483" s="34">
        <f t="shared" si="225"/>
        <v>0</v>
      </c>
      <c r="AF483" s="34">
        <f t="shared" si="225"/>
        <v>0</v>
      </c>
      <c r="AG483" s="34">
        <f t="shared" si="225"/>
        <v>0</v>
      </c>
      <c r="AH483" s="34">
        <f t="shared" si="225"/>
        <v>0</v>
      </c>
      <c r="AI483" s="34">
        <f t="shared" si="225"/>
        <v>35.661177542150234</v>
      </c>
      <c r="AJ483" s="34">
        <f t="shared" si="225"/>
        <v>314.55334510581019</v>
      </c>
      <c r="AK483" s="34">
        <f t="shared" si="225"/>
        <v>50.758480997894488</v>
      </c>
      <c r="AL483" s="34">
        <f t="shared" si="225"/>
        <v>0</v>
      </c>
      <c r="AM483" s="34">
        <f t="shared" si="225"/>
        <v>0</v>
      </c>
      <c r="AN483" s="34">
        <f t="shared" si="225"/>
        <v>0</v>
      </c>
      <c r="AO483" s="34">
        <f t="shared" si="225"/>
        <v>0</v>
      </c>
      <c r="AP483" s="34">
        <f t="shared" si="225"/>
        <v>0</v>
      </c>
      <c r="AQ483" s="34">
        <f t="shared" si="225"/>
        <v>0</v>
      </c>
      <c r="AR483" s="34">
        <f t="shared" si="225"/>
        <v>0</v>
      </c>
      <c r="AS483" s="34">
        <f t="shared" si="225"/>
        <v>0</v>
      </c>
      <c r="AT483" s="34">
        <f t="shared" si="225"/>
        <v>0</v>
      </c>
      <c r="AU483" s="34">
        <f t="shared" si="225"/>
        <v>0</v>
      </c>
      <c r="AV483" s="34">
        <f t="shared" si="225"/>
        <v>0</v>
      </c>
      <c r="AX483" s="35" t="str">
        <f t="shared" si="226"/>
        <v>OK</v>
      </c>
      <c r="AY483" s="53">
        <v>513</v>
      </c>
      <c r="AZ483" s="36">
        <f t="shared" si="227"/>
        <v>400.97300364585493</v>
      </c>
      <c r="BA483" s="7">
        <f>IF(AY483&lt;&gt;0,VLOOKUP(AY483,'2021 ROO Import'!$A$1:$D$966,4,FALSE),0)</f>
        <v>400.97300364585493</v>
      </c>
    </row>
    <row r="484" spans="1:53" ht="9.75" customHeight="1" x14ac:dyDescent="0.15">
      <c r="A484" s="25">
        <f t="shared" si="218"/>
        <v>484</v>
      </c>
      <c r="B484" s="3" t="s">
        <v>46</v>
      </c>
      <c r="C484" s="3" t="s">
        <v>525</v>
      </c>
      <c r="F484" s="3">
        <f>SUM(F479:F483)</f>
        <v>18136469.037956558</v>
      </c>
      <c r="AX484" s="35" t="str">
        <f t="shared" si="226"/>
        <v/>
      </c>
      <c r="AY484" s="53">
        <v>514</v>
      </c>
      <c r="AZ484" s="36">
        <f t="shared" si="227"/>
        <v>18136469.037956558</v>
      </c>
      <c r="BA484" s="7">
        <f>IF(AY484&lt;&gt;0,VLOOKUP(AY484,'2021 ROO Import'!$A$1:$D$966,4,FALSE),0)</f>
        <v>18136469.037956558</v>
      </c>
    </row>
    <row r="485" spans="1:53" ht="9.75" customHeight="1" x14ac:dyDescent="0.15">
      <c r="A485" s="25">
        <f t="shared" si="218"/>
        <v>485</v>
      </c>
      <c r="B485" s="3" t="s">
        <v>526</v>
      </c>
      <c r="AX485" s="35" t="str">
        <f t="shared" si="226"/>
        <v/>
      </c>
      <c r="AZ485" s="36">
        <f t="shared" si="227"/>
        <v>0</v>
      </c>
      <c r="BA485" s="7">
        <f>IF(AY485&lt;&gt;0,VLOOKUP(AY485,'2021 ROO Import'!$A$1:$D$966,4,FALSE),0)</f>
        <v>0</v>
      </c>
    </row>
    <row r="486" spans="1:53" ht="9.75" customHeight="1" x14ac:dyDescent="0.15">
      <c r="A486" s="25">
        <f t="shared" si="218"/>
        <v>486</v>
      </c>
      <c r="B486" s="3" t="s">
        <v>527</v>
      </c>
      <c r="C486" s="3" t="s">
        <v>516</v>
      </c>
      <c r="E486" s="44" t="s">
        <v>1039</v>
      </c>
      <c r="F486" s="3">
        <f>($AZ486)</f>
        <v>771429.58389948506</v>
      </c>
      <c r="G486" s="34">
        <f t="shared" ref="G486:AV492" si="228">INDEX(Func_Alloc,MATCH($E486,FA_Desc,0),MATCH(G$6,$G$6:$AV$6,0))*$F486</f>
        <v>90828.114418127647</v>
      </c>
      <c r="H486" s="34">
        <f t="shared" si="228"/>
        <v>0</v>
      </c>
      <c r="I486" s="34">
        <f t="shared" si="228"/>
        <v>0</v>
      </c>
      <c r="J486" s="34">
        <f t="shared" si="228"/>
        <v>107985.3055606179</v>
      </c>
      <c r="K486" s="34">
        <f t="shared" si="228"/>
        <v>0</v>
      </c>
      <c r="L486" s="34">
        <f t="shared" si="228"/>
        <v>0</v>
      </c>
      <c r="M486" s="34">
        <f t="shared" si="228"/>
        <v>0</v>
      </c>
      <c r="N486" s="34">
        <f t="shared" si="228"/>
        <v>0</v>
      </c>
      <c r="O486" s="34">
        <f t="shared" si="228"/>
        <v>0</v>
      </c>
      <c r="P486" s="34">
        <f t="shared" si="228"/>
        <v>0</v>
      </c>
      <c r="Q486" s="34">
        <f t="shared" si="228"/>
        <v>0</v>
      </c>
      <c r="R486" s="34">
        <f t="shared" si="228"/>
        <v>0</v>
      </c>
      <c r="S486" s="34">
        <f t="shared" si="228"/>
        <v>0</v>
      </c>
      <c r="T486" s="34">
        <f t="shared" si="228"/>
        <v>0</v>
      </c>
      <c r="U486" s="34">
        <f t="shared" si="228"/>
        <v>0</v>
      </c>
      <c r="V486" s="34">
        <f t="shared" si="228"/>
        <v>0</v>
      </c>
      <c r="W486" s="34">
        <f t="shared" si="228"/>
        <v>0</v>
      </c>
      <c r="X486" s="34">
        <f t="shared" si="228"/>
        <v>0</v>
      </c>
      <c r="Y486" s="34">
        <f t="shared" si="228"/>
        <v>0</v>
      </c>
      <c r="Z486" s="34">
        <f t="shared" si="228"/>
        <v>0</v>
      </c>
      <c r="AA486" s="34">
        <f t="shared" si="228"/>
        <v>0</v>
      </c>
      <c r="AB486" s="34">
        <f t="shared" si="228"/>
        <v>0</v>
      </c>
      <c r="AC486" s="34">
        <f t="shared" si="228"/>
        <v>0</v>
      </c>
      <c r="AD486" s="34">
        <f t="shared" si="228"/>
        <v>0</v>
      </c>
      <c r="AE486" s="34">
        <f t="shared" si="228"/>
        <v>0</v>
      </c>
      <c r="AF486" s="34">
        <f t="shared" si="228"/>
        <v>0</v>
      </c>
      <c r="AG486" s="34">
        <f t="shared" si="228"/>
        <v>0</v>
      </c>
      <c r="AH486" s="34">
        <f t="shared" si="228"/>
        <v>0</v>
      </c>
      <c r="AI486" s="34">
        <f t="shared" si="228"/>
        <v>0</v>
      </c>
      <c r="AJ486" s="34">
        <f t="shared" si="228"/>
        <v>0</v>
      </c>
      <c r="AK486" s="34">
        <f t="shared" si="228"/>
        <v>0</v>
      </c>
      <c r="AL486" s="34">
        <f t="shared" si="228"/>
        <v>0</v>
      </c>
      <c r="AM486" s="34">
        <f t="shared" si="228"/>
        <v>572616.16392073955</v>
      </c>
      <c r="AN486" s="34">
        <f t="shared" si="228"/>
        <v>0</v>
      </c>
      <c r="AO486" s="34">
        <f t="shared" si="228"/>
        <v>0</v>
      </c>
      <c r="AP486" s="34">
        <f t="shared" si="228"/>
        <v>0</v>
      </c>
      <c r="AQ486" s="34">
        <f t="shared" si="228"/>
        <v>0</v>
      </c>
      <c r="AR486" s="34">
        <f t="shared" si="228"/>
        <v>0</v>
      </c>
      <c r="AS486" s="34">
        <f t="shared" si="228"/>
        <v>0</v>
      </c>
      <c r="AT486" s="34">
        <f t="shared" si="228"/>
        <v>0</v>
      </c>
      <c r="AU486" s="34">
        <f t="shared" si="228"/>
        <v>0</v>
      </c>
      <c r="AV486" s="34">
        <f t="shared" si="228"/>
        <v>0</v>
      </c>
      <c r="AX486" s="35" t="str">
        <f t="shared" si="226"/>
        <v>OK</v>
      </c>
      <c r="AY486" s="53">
        <v>517</v>
      </c>
      <c r="AZ486" s="36">
        <f t="shared" si="227"/>
        <v>771429.58389948506</v>
      </c>
      <c r="BA486" s="7">
        <f>IF(AY486&lt;&gt;0,VLOOKUP(AY486,'2021 ROO Import'!$A$1:$D$966,4,FALSE),0)</f>
        <v>771429.58389948506</v>
      </c>
    </row>
    <row r="487" spans="1:53" ht="9.75" customHeight="1" thickBot="1" x14ac:dyDescent="0.25">
      <c r="A487" s="25">
        <f t="shared" si="218"/>
        <v>487</v>
      </c>
      <c r="B487" s="3" t="s">
        <v>528</v>
      </c>
      <c r="C487" s="3" t="s">
        <v>529</v>
      </c>
      <c r="AX487" s="35" t="str">
        <f t="shared" si="226"/>
        <v/>
      </c>
      <c r="AZ487" s="5"/>
      <c r="BA487" s="7">
        <f>IF(AY487&lt;&gt;0,VLOOKUP(AY487,'2021 ROO Import'!$A$1:$D$966,4,FALSE),0)</f>
        <v>0</v>
      </c>
    </row>
    <row r="488" spans="1:53" ht="9.75" customHeight="1" thickTop="1" thickBot="1" x14ac:dyDescent="0.25">
      <c r="A488" s="25">
        <f t="shared" si="218"/>
        <v>488</v>
      </c>
      <c r="C488" s="3" t="s">
        <v>1087</v>
      </c>
      <c r="E488" s="44" t="s">
        <v>636</v>
      </c>
      <c r="F488" s="3">
        <f>($AZ488)</f>
        <v>1638619</v>
      </c>
      <c r="G488" s="34">
        <f t="shared" si="228"/>
        <v>748604.76740266872</v>
      </c>
      <c r="H488" s="34">
        <f t="shared" si="228"/>
        <v>0</v>
      </c>
      <c r="I488" s="34">
        <f t="shared" si="228"/>
        <v>0</v>
      </c>
      <c r="J488" s="34">
        <f t="shared" si="228"/>
        <v>890014.23259733128</v>
      </c>
      <c r="K488" s="34">
        <f t="shared" si="228"/>
        <v>0</v>
      </c>
      <c r="L488" s="34">
        <f t="shared" si="228"/>
        <v>0</v>
      </c>
      <c r="M488" s="34">
        <f t="shared" si="228"/>
        <v>0</v>
      </c>
      <c r="N488" s="34">
        <f t="shared" si="228"/>
        <v>0</v>
      </c>
      <c r="O488" s="34">
        <f t="shared" si="228"/>
        <v>0</v>
      </c>
      <c r="P488" s="34">
        <f t="shared" si="228"/>
        <v>0</v>
      </c>
      <c r="Q488" s="34">
        <f t="shared" si="228"/>
        <v>0</v>
      </c>
      <c r="R488" s="34">
        <f t="shared" si="228"/>
        <v>0</v>
      </c>
      <c r="S488" s="34">
        <f t="shared" si="228"/>
        <v>0</v>
      </c>
      <c r="T488" s="34">
        <f t="shared" si="228"/>
        <v>0</v>
      </c>
      <c r="U488" s="34">
        <f t="shared" si="228"/>
        <v>0</v>
      </c>
      <c r="V488" s="34">
        <f t="shared" si="228"/>
        <v>0</v>
      </c>
      <c r="W488" s="34">
        <f t="shared" si="228"/>
        <v>0</v>
      </c>
      <c r="X488" s="34">
        <f t="shared" si="228"/>
        <v>0</v>
      </c>
      <c r="Y488" s="34">
        <f t="shared" si="228"/>
        <v>0</v>
      </c>
      <c r="Z488" s="34">
        <f t="shared" si="228"/>
        <v>0</v>
      </c>
      <c r="AA488" s="34">
        <f t="shared" si="228"/>
        <v>0</v>
      </c>
      <c r="AB488" s="34">
        <f t="shared" si="228"/>
        <v>0</v>
      </c>
      <c r="AC488" s="34">
        <f t="shared" si="228"/>
        <v>0</v>
      </c>
      <c r="AD488" s="34">
        <f t="shared" si="228"/>
        <v>0</v>
      </c>
      <c r="AE488" s="34">
        <f t="shared" si="228"/>
        <v>0</v>
      </c>
      <c r="AF488" s="34">
        <f t="shared" si="228"/>
        <v>0</v>
      </c>
      <c r="AG488" s="34">
        <f t="shared" si="228"/>
        <v>0</v>
      </c>
      <c r="AH488" s="34">
        <f t="shared" si="228"/>
        <v>0</v>
      </c>
      <c r="AI488" s="34">
        <f t="shared" si="228"/>
        <v>0</v>
      </c>
      <c r="AJ488" s="34">
        <f t="shared" si="228"/>
        <v>0</v>
      </c>
      <c r="AK488" s="34">
        <f t="shared" si="228"/>
        <v>0</v>
      </c>
      <c r="AL488" s="34">
        <f t="shared" si="228"/>
        <v>0</v>
      </c>
      <c r="AM488" s="34">
        <f t="shared" si="228"/>
        <v>0</v>
      </c>
      <c r="AN488" s="34">
        <f t="shared" si="228"/>
        <v>0</v>
      </c>
      <c r="AO488" s="34">
        <f t="shared" si="228"/>
        <v>0</v>
      </c>
      <c r="AP488" s="34">
        <f t="shared" si="228"/>
        <v>0</v>
      </c>
      <c r="AQ488" s="34">
        <f t="shared" si="228"/>
        <v>0</v>
      </c>
      <c r="AR488" s="34">
        <f t="shared" si="228"/>
        <v>0</v>
      </c>
      <c r="AS488" s="34">
        <f t="shared" si="228"/>
        <v>0</v>
      </c>
      <c r="AT488" s="34">
        <f t="shared" si="228"/>
        <v>0</v>
      </c>
      <c r="AU488" s="34">
        <f t="shared" si="228"/>
        <v>0</v>
      </c>
      <c r="AV488" s="34">
        <f t="shared" si="228"/>
        <v>0</v>
      </c>
      <c r="AX488" s="35" t="str">
        <f t="shared" si="226"/>
        <v>OK</v>
      </c>
      <c r="AZ488" s="73">
        <f>23690+125000+1212534+277395</f>
        <v>1638619</v>
      </c>
      <c r="BA488" s="7">
        <f>AZ488</f>
        <v>1638619</v>
      </c>
    </row>
    <row r="489" spans="1:53" ht="9.75" customHeight="1" thickTop="1" x14ac:dyDescent="0.2">
      <c r="A489" s="25">
        <f t="shared" si="218"/>
        <v>489</v>
      </c>
      <c r="B489" s="3" t="s">
        <v>46</v>
      </c>
      <c r="C489" s="3" t="s">
        <v>665</v>
      </c>
      <c r="E489" s="44" t="s">
        <v>1051</v>
      </c>
      <c r="F489" s="3">
        <f>($AZ489)</f>
        <v>4719498.9453325067</v>
      </c>
      <c r="G489" s="34">
        <f t="shared" si="228"/>
        <v>0</v>
      </c>
      <c r="H489" s="34">
        <f t="shared" si="228"/>
        <v>0</v>
      </c>
      <c r="I489" s="34">
        <f t="shared" si="228"/>
        <v>0</v>
      </c>
      <c r="J489" s="34">
        <f t="shared" si="228"/>
        <v>0</v>
      </c>
      <c r="K489" s="34">
        <f t="shared" si="228"/>
        <v>0</v>
      </c>
      <c r="L489" s="34">
        <f t="shared" si="228"/>
        <v>0</v>
      </c>
      <c r="M489" s="34">
        <f t="shared" si="228"/>
        <v>0</v>
      </c>
      <c r="N489" s="34">
        <f t="shared" si="228"/>
        <v>0</v>
      </c>
      <c r="O489" s="34">
        <f t="shared" si="228"/>
        <v>0</v>
      </c>
      <c r="P489" s="34">
        <f t="shared" si="228"/>
        <v>0</v>
      </c>
      <c r="Q489" s="34">
        <f t="shared" si="228"/>
        <v>0</v>
      </c>
      <c r="R489" s="34">
        <f t="shared" si="228"/>
        <v>0</v>
      </c>
      <c r="S489" s="34">
        <f t="shared" si="228"/>
        <v>0</v>
      </c>
      <c r="T489" s="34">
        <f t="shared" si="228"/>
        <v>0</v>
      </c>
      <c r="U489" s="34">
        <f t="shared" si="228"/>
        <v>0</v>
      </c>
      <c r="V489" s="34">
        <f t="shared" si="228"/>
        <v>0</v>
      </c>
      <c r="W489" s="34">
        <f t="shared" si="228"/>
        <v>0</v>
      </c>
      <c r="X489" s="34">
        <f t="shared" si="228"/>
        <v>0</v>
      </c>
      <c r="Y489" s="34">
        <f t="shared" si="228"/>
        <v>0</v>
      </c>
      <c r="Z489" s="34">
        <f t="shared" si="228"/>
        <v>0</v>
      </c>
      <c r="AA489" s="34">
        <f t="shared" si="228"/>
        <v>0</v>
      </c>
      <c r="AB489" s="34">
        <f t="shared" si="228"/>
        <v>0</v>
      </c>
      <c r="AC489" s="34">
        <f t="shared" si="228"/>
        <v>0</v>
      </c>
      <c r="AD489" s="34">
        <f t="shared" si="228"/>
        <v>0</v>
      </c>
      <c r="AE489" s="34">
        <f t="shared" si="228"/>
        <v>0</v>
      </c>
      <c r="AF489" s="34">
        <f t="shared" si="228"/>
        <v>0</v>
      </c>
      <c r="AG489" s="34">
        <f t="shared" si="228"/>
        <v>0</v>
      </c>
      <c r="AH489" s="34">
        <f t="shared" si="228"/>
        <v>0</v>
      </c>
      <c r="AI489" s="34">
        <f t="shared" si="228"/>
        <v>0</v>
      </c>
      <c r="AJ489" s="34">
        <f t="shared" si="228"/>
        <v>0</v>
      </c>
      <c r="AK489" s="34">
        <f t="shared" si="228"/>
        <v>0</v>
      </c>
      <c r="AL489" s="34">
        <f t="shared" si="228"/>
        <v>0</v>
      </c>
      <c r="AM489" s="34">
        <f t="shared" si="228"/>
        <v>4719498.9453325067</v>
      </c>
      <c r="AN489" s="34">
        <f t="shared" si="228"/>
        <v>0</v>
      </c>
      <c r="AO489" s="34">
        <f t="shared" si="228"/>
        <v>0</v>
      </c>
      <c r="AP489" s="34">
        <f t="shared" si="228"/>
        <v>0</v>
      </c>
      <c r="AQ489" s="34">
        <f t="shared" si="228"/>
        <v>0</v>
      </c>
      <c r="AR489" s="34">
        <f t="shared" si="228"/>
        <v>0</v>
      </c>
      <c r="AS489" s="34">
        <f t="shared" si="228"/>
        <v>0</v>
      </c>
      <c r="AT489" s="34">
        <f t="shared" si="228"/>
        <v>0</v>
      </c>
      <c r="AU489" s="34">
        <f t="shared" si="228"/>
        <v>0</v>
      </c>
      <c r="AV489" s="34">
        <f t="shared" si="228"/>
        <v>0</v>
      </c>
      <c r="AX489" s="35" t="str">
        <f t="shared" si="226"/>
        <v>OK</v>
      </c>
      <c r="AZ489" s="5">
        <f>AZ490-AZ488</f>
        <v>4719498.9453325067</v>
      </c>
      <c r="BA489" s="7">
        <f>AZ489</f>
        <v>4719498.9453325067</v>
      </c>
    </row>
    <row r="490" spans="1:53" ht="9.75" customHeight="1" x14ac:dyDescent="0.2">
      <c r="A490" s="25">
        <f t="shared" si="218"/>
        <v>490</v>
      </c>
      <c r="B490" s="3" t="s">
        <v>46</v>
      </c>
      <c r="C490" s="3" t="s">
        <v>530</v>
      </c>
      <c r="F490" s="3">
        <f>SUM(F488:F489)</f>
        <v>6358117.9453325067</v>
      </c>
      <c r="AX490" s="104" t="str">
        <f t="shared" si="226"/>
        <v/>
      </c>
      <c r="AY490" s="53" t="s">
        <v>1336</v>
      </c>
      <c r="AZ490" s="77">
        <f>BA490</f>
        <v>6358117.9453325067</v>
      </c>
      <c r="BA490" s="7">
        <f>IF(AY490&lt;&gt;0,VLOOKUP(AY490,'2021 ROO Import'!$A$1:$D$966,4,FALSE),0)</f>
        <v>6358117.9453325067</v>
      </c>
    </row>
    <row r="491" spans="1:53" ht="9.75" customHeight="1" x14ac:dyDescent="0.2">
      <c r="A491" s="25">
        <f t="shared" si="218"/>
        <v>491</v>
      </c>
      <c r="B491" s="3" t="s">
        <v>531</v>
      </c>
      <c r="C491" s="3" t="s">
        <v>532</v>
      </c>
      <c r="E491" s="44" t="s">
        <v>1051</v>
      </c>
      <c r="F491" s="34">
        <f>($AZ491)</f>
        <v>284744.53066510969</v>
      </c>
      <c r="G491" s="34">
        <f t="shared" si="228"/>
        <v>0</v>
      </c>
      <c r="H491" s="34">
        <f t="shared" si="228"/>
        <v>0</v>
      </c>
      <c r="I491" s="34">
        <f t="shared" si="228"/>
        <v>0</v>
      </c>
      <c r="J491" s="34">
        <f t="shared" si="228"/>
        <v>0</v>
      </c>
      <c r="K491" s="34">
        <f t="shared" si="228"/>
        <v>0</v>
      </c>
      <c r="L491" s="34">
        <f t="shared" si="228"/>
        <v>0</v>
      </c>
      <c r="M491" s="34">
        <f t="shared" si="228"/>
        <v>0</v>
      </c>
      <c r="N491" s="34">
        <f t="shared" si="228"/>
        <v>0</v>
      </c>
      <c r="O491" s="34">
        <f t="shared" si="228"/>
        <v>0</v>
      </c>
      <c r="P491" s="34">
        <f t="shared" si="228"/>
        <v>0</v>
      </c>
      <c r="Q491" s="34">
        <f t="shared" si="228"/>
        <v>0</v>
      </c>
      <c r="R491" s="34">
        <f t="shared" si="228"/>
        <v>0</v>
      </c>
      <c r="S491" s="34">
        <f t="shared" si="228"/>
        <v>0</v>
      </c>
      <c r="T491" s="34">
        <f t="shared" si="228"/>
        <v>0</v>
      </c>
      <c r="U491" s="34">
        <f t="shared" si="228"/>
        <v>0</v>
      </c>
      <c r="V491" s="34">
        <f t="shared" si="228"/>
        <v>0</v>
      </c>
      <c r="W491" s="34">
        <f t="shared" si="228"/>
        <v>0</v>
      </c>
      <c r="X491" s="34">
        <f t="shared" si="228"/>
        <v>0</v>
      </c>
      <c r="Y491" s="34">
        <f t="shared" si="228"/>
        <v>0</v>
      </c>
      <c r="Z491" s="34">
        <f t="shared" si="228"/>
        <v>0</v>
      </c>
      <c r="AA491" s="34">
        <f t="shared" si="228"/>
        <v>0</v>
      </c>
      <c r="AB491" s="34">
        <f t="shared" si="228"/>
        <v>0</v>
      </c>
      <c r="AC491" s="34">
        <f t="shared" si="228"/>
        <v>0</v>
      </c>
      <c r="AD491" s="34">
        <f t="shared" si="228"/>
        <v>0</v>
      </c>
      <c r="AE491" s="34">
        <f t="shared" si="228"/>
        <v>0</v>
      </c>
      <c r="AF491" s="34">
        <f t="shared" si="228"/>
        <v>0</v>
      </c>
      <c r="AG491" s="34">
        <f t="shared" si="228"/>
        <v>0</v>
      </c>
      <c r="AH491" s="34">
        <f t="shared" si="228"/>
        <v>0</v>
      </c>
      <c r="AI491" s="34">
        <f t="shared" si="228"/>
        <v>0</v>
      </c>
      <c r="AJ491" s="34">
        <f t="shared" si="228"/>
        <v>0</v>
      </c>
      <c r="AK491" s="34">
        <f t="shared" si="228"/>
        <v>0</v>
      </c>
      <c r="AL491" s="34">
        <f t="shared" si="228"/>
        <v>0</v>
      </c>
      <c r="AM491" s="34">
        <f t="shared" si="228"/>
        <v>284744.53066510969</v>
      </c>
      <c r="AN491" s="34">
        <f t="shared" si="228"/>
        <v>0</v>
      </c>
      <c r="AO491" s="34">
        <f t="shared" si="228"/>
        <v>0</v>
      </c>
      <c r="AP491" s="34">
        <f t="shared" si="228"/>
        <v>0</v>
      </c>
      <c r="AQ491" s="34">
        <f t="shared" si="228"/>
        <v>0</v>
      </c>
      <c r="AR491" s="34">
        <f t="shared" si="228"/>
        <v>0</v>
      </c>
      <c r="AS491" s="34">
        <f t="shared" si="228"/>
        <v>0</v>
      </c>
      <c r="AT491" s="34">
        <f t="shared" si="228"/>
        <v>0</v>
      </c>
      <c r="AU491" s="34">
        <f t="shared" si="228"/>
        <v>0</v>
      </c>
      <c r="AV491" s="34">
        <f t="shared" si="228"/>
        <v>0</v>
      </c>
      <c r="AX491" s="35" t="str">
        <f t="shared" si="226"/>
        <v>OK</v>
      </c>
      <c r="AY491" s="53">
        <v>519</v>
      </c>
      <c r="AZ491" s="77">
        <f>BA491</f>
        <v>284744.53066510969</v>
      </c>
      <c r="BA491" s="7">
        <f>IF(AY491&lt;&gt;0,VLOOKUP(AY491,'2021 ROO Import'!$A$1:$D$966,4,FALSE),0)</f>
        <v>284744.53066510969</v>
      </c>
    </row>
    <row r="492" spans="1:53" ht="9.75" customHeight="1" x14ac:dyDescent="0.2">
      <c r="A492" s="25">
        <f t="shared" si="218"/>
        <v>492</v>
      </c>
      <c r="B492" s="3" t="s">
        <v>533</v>
      </c>
      <c r="C492" s="3" t="s">
        <v>393</v>
      </c>
      <c r="E492" s="44" t="s">
        <v>1055</v>
      </c>
      <c r="F492" s="3">
        <f>($AZ492)</f>
        <v>825198.98874141078</v>
      </c>
      <c r="G492" s="34">
        <f t="shared" si="228"/>
        <v>92994.232420099681</v>
      </c>
      <c r="H492" s="34">
        <f t="shared" si="228"/>
        <v>0</v>
      </c>
      <c r="I492" s="34">
        <f t="shared" si="228"/>
        <v>0</v>
      </c>
      <c r="J492" s="34">
        <f t="shared" si="228"/>
        <v>110560.59753735659</v>
      </c>
      <c r="K492" s="34">
        <f t="shared" si="228"/>
        <v>0</v>
      </c>
      <c r="L492" s="34">
        <f t="shared" si="228"/>
        <v>0</v>
      </c>
      <c r="M492" s="34">
        <f t="shared" si="228"/>
        <v>0</v>
      </c>
      <c r="N492" s="34">
        <f t="shared" si="228"/>
        <v>0</v>
      </c>
      <c r="O492" s="34">
        <f t="shared" si="228"/>
        <v>0</v>
      </c>
      <c r="P492" s="34">
        <f t="shared" si="228"/>
        <v>0</v>
      </c>
      <c r="Q492" s="34">
        <f t="shared" si="228"/>
        <v>0</v>
      </c>
      <c r="R492" s="34">
        <f t="shared" si="228"/>
        <v>0</v>
      </c>
      <c r="S492" s="34">
        <f t="shared" si="228"/>
        <v>0</v>
      </c>
      <c r="T492" s="34">
        <f t="shared" si="228"/>
        <v>0</v>
      </c>
      <c r="U492" s="34">
        <f t="shared" si="228"/>
        <v>0</v>
      </c>
      <c r="V492" s="34">
        <f t="shared" si="228"/>
        <v>0</v>
      </c>
      <c r="W492" s="34">
        <f t="shared" si="228"/>
        <v>0</v>
      </c>
      <c r="X492" s="34">
        <f t="shared" si="228"/>
        <v>0</v>
      </c>
      <c r="Y492" s="34">
        <f t="shared" si="228"/>
        <v>0</v>
      </c>
      <c r="Z492" s="34">
        <f t="shared" si="228"/>
        <v>0</v>
      </c>
      <c r="AA492" s="34">
        <f t="shared" si="228"/>
        <v>0</v>
      </c>
      <c r="AB492" s="34">
        <f t="shared" si="228"/>
        <v>0</v>
      </c>
      <c r="AC492" s="34">
        <f t="shared" si="228"/>
        <v>0</v>
      </c>
      <c r="AD492" s="34">
        <f t="shared" si="228"/>
        <v>0</v>
      </c>
      <c r="AE492" s="34">
        <f t="shared" si="228"/>
        <v>0</v>
      </c>
      <c r="AF492" s="34">
        <f t="shared" si="228"/>
        <v>0</v>
      </c>
      <c r="AG492" s="34">
        <f t="shared" si="228"/>
        <v>0</v>
      </c>
      <c r="AH492" s="34">
        <f t="shared" si="228"/>
        <v>0</v>
      </c>
      <c r="AI492" s="34">
        <f t="shared" si="228"/>
        <v>0</v>
      </c>
      <c r="AJ492" s="34">
        <f t="shared" si="228"/>
        <v>0</v>
      </c>
      <c r="AK492" s="34">
        <f t="shared" si="228"/>
        <v>0</v>
      </c>
      <c r="AL492" s="34">
        <f t="shared" si="228"/>
        <v>0</v>
      </c>
      <c r="AM492" s="34">
        <f t="shared" si="228"/>
        <v>621644.15878395457</v>
      </c>
      <c r="AN492" s="34">
        <f t="shared" si="228"/>
        <v>0</v>
      </c>
      <c r="AO492" s="34">
        <f t="shared" si="228"/>
        <v>0</v>
      </c>
      <c r="AP492" s="34">
        <f t="shared" si="228"/>
        <v>0</v>
      </c>
      <c r="AQ492" s="34">
        <f t="shared" si="228"/>
        <v>0</v>
      </c>
      <c r="AR492" s="34">
        <f t="shared" si="228"/>
        <v>0</v>
      </c>
      <c r="AS492" s="34">
        <f t="shared" si="228"/>
        <v>0</v>
      </c>
      <c r="AT492" s="34">
        <f t="shared" si="228"/>
        <v>0</v>
      </c>
      <c r="AU492" s="34">
        <f t="shared" si="228"/>
        <v>0</v>
      </c>
      <c r="AV492" s="34">
        <f t="shared" si="228"/>
        <v>0</v>
      </c>
      <c r="AX492" s="35" t="str">
        <f t="shared" si="226"/>
        <v>OK</v>
      </c>
      <c r="AY492" s="53">
        <v>520</v>
      </c>
      <c r="AZ492" s="77">
        <f>BA492</f>
        <v>825198.98874141078</v>
      </c>
      <c r="BA492" s="7">
        <f>IF(AY492&lt;&gt;0,VLOOKUP(AY492,'2021 ROO Import'!$A$1:$D$966,4,FALSE),0)</f>
        <v>825198.98874141078</v>
      </c>
    </row>
    <row r="493" spans="1:53" ht="9.75" customHeight="1" x14ac:dyDescent="0.2">
      <c r="A493" s="25">
        <f t="shared" si="218"/>
        <v>493</v>
      </c>
      <c r="B493" s="3" t="s">
        <v>46</v>
      </c>
      <c r="C493" s="3" t="s">
        <v>534</v>
      </c>
      <c r="F493" s="3">
        <f>SUM(F486+F490+F491+F492)</f>
        <v>8239491.0486385124</v>
      </c>
      <c r="AX493" s="35" t="str">
        <f t="shared" si="226"/>
        <v/>
      </c>
      <c r="AZ493" s="5">
        <f t="shared" ref="AZ493:AZ555" si="229">BA493</f>
        <v>0</v>
      </c>
      <c r="BA493" s="7">
        <f>IF(AY493&lt;&gt;0,VLOOKUP(AY493,'2021 ROO Import'!$A$1:$D$966,4,FALSE),0)</f>
        <v>0</v>
      </c>
    </row>
    <row r="494" spans="1:53" ht="9.75" customHeight="1" x14ac:dyDescent="0.2">
      <c r="A494" s="25">
        <f t="shared" si="218"/>
        <v>494</v>
      </c>
      <c r="B494" s="6"/>
      <c r="C494" s="6"/>
      <c r="AX494" s="35" t="str">
        <f t="shared" si="226"/>
        <v/>
      </c>
      <c r="AZ494" s="5">
        <f t="shared" si="229"/>
        <v>0</v>
      </c>
      <c r="BA494" s="7">
        <f>IF(AY494&lt;&gt;0,VLOOKUP(AY494,'2021 ROO Import'!$A$1:$D$966,4,FALSE),0)</f>
        <v>0</v>
      </c>
    </row>
    <row r="495" spans="1:53" ht="9.75" customHeight="1" x14ac:dyDescent="0.2">
      <c r="A495" s="25">
        <f t="shared" si="218"/>
        <v>495</v>
      </c>
      <c r="B495" s="3" t="s">
        <v>535</v>
      </c>
      <c r="AX495" s="35" t="str">
        <f t="shared" si="226"/>
        <v/>
      </c>
      <c r="AZ495" s="5">
        <f t="shared" si="229"/>
        <v>0</v>
      </c>
      <c r="BA495" s="7">
        <f>IF(AY495&lt;&gt;0,VLOOKUP(AY495,'2021 ROO Import'!$A$1:$D$966,4,FALSE),0)</f>
        <v>0</v>
      </c>
    </row>
    <row r="496" spans="1:53" ht="9.75" customHeight="1" x14ac:dyDescent="0.2">
      <c r="A496" s="25">
        <f t="shared" si="218"/>
        <v>496</v>
      </c>
      <c r="F496" s="7"/>
      <c r="AX496" s="35" t="str">
        <f t="shared" si="226"/>
        <v/>
      </c>
      <c r="AZ496" s="5">
        <f t="shared" si="229"/>
        <v>0</v>
      </c>
      <c r="BA496" s="7">
        <f>IF(AY496&lt;&gt;0,VLOOKUP(AY496,'2021 ROO Import'!$A$1:$D$966,4,FALSE),0)</f>
        <v>0</v>
      </c>
    </row>
    <row r="497" spans="1:53" ht="9.75" customHeight="1" x14ac:dyDescent="0.2">
      <c r="A497" s="25">
        <f t="shared" si="218"/>
        <v>497</v>
      </c>
      <c r="B497" s="3" t="s">
        <v>536</v>
      </c>
      <c r="C497" s="3" t="s">
        <v>537</v>
      </c>
      <c r="E497" s="44" t="s">
        <v>63</v>
      </c>
      <c r="F497" s="3">
        <f>($AZ497)</f>
        <v>76521487.864651322</v>
      </c>
      <c r="G497" s="34">
        <f t="shared" ref="G497:AV500" si="230">INDEX(Func_Alloc,MATCH($E497,FA_Desc,0),MATCH(G$6,$G$6:$AV$6,0))*$F497</f>
        <v>12809824.17765671</v>
      </c>
      <c r="H497" s="34">
        <f t="shared" si="230"/>
        <v>0</v>
      </c>
      <c r="I497" s="34">
        <f t="shared" si="230"/>
        <v>0</v>
      </c>
      <c r="J497" s="34">
        <f t="shared" si="230"/>
        <v>15229498.268610142</v>
      </c>
      <c r="K497" s="34">
        <f t="shared" si="230"/>
        <v>0</v>
      </c>
      <c r="L497" s="34">
        <f t="shared" si="230"/>
        <v>0</v>
      </c>
      <c r="M497" s="34">
        <f t="shared" si="230"/>
        <v>0</v>
      </c>
      <c r="N497" s="34">
        <f t="shared" si="230"/>
        <v>10491234.518187765</v>
      </c>
      <c r="O497" s="34">
        <f t="shared" si="230"/>
        <v>0</v>
      </c>
      <c r="P497" s="34">
        <f t="shared" si="230"/>
        <v>981.17730214772575</v>
      </c>
      <c r="Q497" s="34">
        <f t="shared" si="230"/>
        <v>4371501.3544881027</v>
      </c>
      <c r="R497" s="34">
        <f t="shared" si="230"/>
        <v>217009.86682527611</v>
      </c>
      <c r="S497" s="34">
        <f t="shared" si="230"/>
        <v>0</v>
      </c>
      <c r="T497" s="34">
        <f t="shared" si="230"/>
        <v>7175842.581309882</v>
      </c>
      <c r="U497" s="34">
        <f t="shared" si="230"/>
        <v>3455035.3169269813</v>
      </c>
      <c r="V497" s="34">
        <f t="shared" si="230"/>
        <v>274378.81123810302</v>
      </c>
      <c r="W497" s="34">
        <f t="shared" si="230"/>
        <v>382424.65028760501</v>
      </c>
      <c r="X497" s="34">
        <f t="shared" si="230"/>
        <v>184130.38717551355</v>
      </c>
      <c r="Y497" s="34">
        <f t="shared" si="230"/>
        <v>109193.17860553623</v>
      </c>
      <c r="Z497" s="34">
        <f t="shared" si="230"/>
        <v>1115971.2855784819</v>
      </c>
      <c r="AA497" s="34">
        <f t="shared" si="230"/>
        <v>537319.50787112105</v>
      </c>
      <c r="AB497" s="34">
        <f t="shared" si="230"/>
        <v>543891.85555908631</v>
      </c>
      <c r="AC497" s="34">
        <f t="shared" si="230"/>
        <v>261873.85638030086</v>
      </c>
      <c r="AD497" s="34">
        <f t="shared" si="230"/>
        <v>226606.75363565044</v>
      </c>
      <c r="AE497" s="34">
        <f t="shared" si="230"/>
        <v>4887588.3744263509</v>
      </c>
      <c r="AF497" s="34">
        <f t="shared" si="230"/>
        <v>142524.71782915806</v>
      </c>
      <c r="AG497" s="34">
        <f t="shared" si="230"/>
        <v>743767.58142979222</v>
      </c>
      <c r="AH497" s="34">
        <f t="shared" si="230"/>
        <v>0</v>
      </c>
      <c r="AI497" s="34">
        <f t="shared" si="230"/>
        <v>971509.28578130296</v>
      </c>
      <c r="AJ497" s="34">
        <f t="shared" si="230"/>
        <v>8793559.6542861722</v>
      </c>
      <c r="AK497" s="34">
        <f t="shared" si="230"/>
        <v>0</v>
      </c>
      <c r="AL497" s="34">
        <f t="shared" si="230"/>
        <v>0</v>
      </c>
      <c r="AM497" s="34">
        <f t="shared" si="230"/>
        <v>3595820.7032601512</v>
      </c>
      <c r="AN497" s="34">
        <f t="shared" si="230"/>
        <v>0</v>
      </c>
      <c r="AO497" s="34">
        <f t="shared" si="230"/>
        <v>0</v>
      </c>
      <c r="AP497" s="34">
        <f t="shared" si="230"/>
        <v>0</v>
      </c>
      <c r="AQ497" s="34">
        <f t="shared" si="230"/>
        <v>0</v>
      </c>
      <c r="AR497" s="34">
        <f t="shared" si="230"/>
        <v>0</v>
      </c>
      <c r="AS497" s="34">
        <f t="shared" si="230"/>
        <v>0</v>
      </c>
      <c r="AT497" s="34">
        <f t="shared" si="230"/>
        <v>0</v>
      </c>
      <c r="AU497" s="34">
        <f t="shared" si="230"/>
        <v>0</v>
      </c>
      <c r="AV497" s="34">
        <f t="shared" si="230"/>
        <v>0</v>
      </c>
      <c r="AX497" s="35" t="str">
        <f t="shared" si="226"/>
        <v>OK</v>
      </c>
      <c r="AY497" s="53">
        <v>524</v>
      </c>
      <c r="AZ497" s="5">
        <f t="shared" si="229"/>
        <v>76521487.864651322</v>
      </c>
      <c r="BA497" s="7">
        <f>IF(AY497&lt;&gt;0,VLOOKUP(AY497,'2021 ROO Import'!$A$1:$D$966,4,FALSE),0)</f>
        <v>76521487.864651322</v>
      </c>
    </row>
    <row r="498" spans="1:53" ht="9.75" customHeight="1" x14ac:dyDescent="0.2">
      <c r="A498" s="25">
        <f t="shared" si="218"/>
        <v>498</v>
      </c>
      <c r="B498" s="3" t="s">
        <v>538</v>
      </c>
      <c r="C498" s="3" t="s">
        <v>539</v>
      </c>
      <c r="E498" s="44" t="s">
        <v>63</v>
      </c>
      <c r="F498" s="3">
        <f>($AZ498)</f>
        <v>13394094.334378092</v>
      </c>
      <c r="G498" s="34">
        <f t="shared" si="230"/>
        <v>2242193.6403773171</v>
      </c>
      <c r="H498" s="34">
        <f t="shared" si="230"/>
        <v>0</v>
      </c>
      <c r="I498" s="34">
        <f t="shared" si="230"/>
        <v>0</v>
      </c>
      <c r="J498" s="34">
        <f t="shared" si="230"/>
        <v>2665726.2184422575</v>
      </c>
      <c r="K498" s="34">
        <f t="shared" si="230"/>
        <v>0</v>
      </c>
      <c r="L498" s="34">
        <f t="shared" si="230"/>
        <v>0</v>
      </c>
      <c r="M498" s="34">
        <f t="shared" si="230"/>
        <v>0</v>
      </c>
      <c r="N498" s="34">
        <f t="shared" si="230"/>
        <v>1836354.5814639512</v>
      </c>
      <c r="O498" s="34">
        <f t="shared" si="230"/>
        <v>0</v>
      </c>
      <c r="P498" s="34">
        <f t="shared" si="230"/>
        <v>171.74236558183938</v>
      </c>
      <c r="Q498" s="34">
        <f t="shared" si="230"/>
        <v>765174.63471751392</v>
      </c>
      <c r="R498" s="34">
        <f t="shared" si="230"/>
        <v>37984.763611624519</v>
      </c>
      <c r="S498" s="34">
        <f t="shared" si="230"/>
        <v>0</v>
      </c>
      <c r="T498" s="34">
        <f t="shared" si="230"/>
        <v>1256038.207630187</v>
      </c>
      <c r="U498" s="34">
        <f t="shared" si="230"/>
        <v>604759.13700712728</v>
      </c>
      <c r="V498" s="34">
        <f t="shared" si="230"/>
        <v>48026.453531300758</v>
      </c>
      <c r="W498" s="34">
        <f t="shared" si="230"/>
        <v>66938.476821095901</v>
      </c>
      <c r="X498" s="34">
        <f t="shared" si="230"/>
        <v>32229.636987935068</v>
      </c>
      <c r="Y498" s="34">
        <f t="shared" si="230"/>
        <v>19112.850203593098</v>
      </c>
      <c r="Z498" s="34">
        <f t="shared" si="230"/>
        <v>195336.30475055438</v>
      </c>
      <c r="AA498" s="34">
        <f t="shared" si="230"/>
        <v>94050.813398415092</v>
      </c>
      <c r="AB498" s="34">
        <f t="shared" si="230"/>
        <v>95201.2176493968</v>
      </c>
      <c r="AC498" s="34">
        <f t="shared" si="230"/>
        <v>45837.623312672535</v>
      </c>
      <c r="AD498" s="34">
        <f t="shared" si="230"/>
        <v>39664.574222231873</v>
      </c>
      <c r="AE498" s="34">
        <f t="shared" si="230"/>
        <v>855508.97638671414</v>
      </c>
      <c r="AF498" s="34">
        <f t="shared" si="230"/>
        <v>24947.103994644222</v>
      </c>
      <c r="AG498" s="34">
        <f t="shared" si="230"/>
        <v>130186.87203447346</v>
      </c>
      <c r="AH498" s="34">
        <f t="shared" si="230"/>
        <v>0</v>
      </c>
      <c r="AI498" s="34">
        <f t="shared" si="230"/>
        <v>170050.10466465462</v>
      </c>
      <c r="AJ498" s="34">
        <f t="shared" si="230"/>
        <v>1539198.6072306733</v>
      </c>
      <c r="AK498" s="34">
        <f t="shared" si="230"/>
        <v>0</v>
      </c>
      <c r="AL498" s="34">
        <f t="shared" si="230"/>
        <v>0</v>
      </c>
      <c r="AM498" s="34">
        <f t="shared" si="230"/>
        <v>629401.79357417789</v>
      </c>
      <c r="AN498" s="34">
        <f t="shared" si="230"/>
        <v>0</v>
      </c>
      <c r="AO498" s="34">
        <f t="shared" si="230"/>
        <v>0</v>
      </c>
      <c r="AP498" s="34">
        <f t="shared" si="230"/>
        <v>0</v>
      </c>
      <c r="AQ498" s="34">
        <f t="shared" si="230"/>
        <v>0</v>
      </c>
      <c r="AR498" s="34">
        <f t="shared" si="230"/>
        <v>0</v>
      </c>
      <c r="AS498" s="34">
        <f t="shared" si="230"/>
        <v>0</v>
      </c>
      <c r="AT498" s="34">
        <f t="shared" si="230"/>
        <v>0</v>
      </c>
      <c r="AU498" s="34">
        <f t="shared" si="230"/>
        <v>0</v>
      </c>
      <c r="AV498" s="34">
        <f t="shared" si="230"/>
        <v>0</v>
      </c>
      <c r="AX498" s="35" t="str">
        <f t="shared" si="226"/>
        <v>OK</v>
      </c>
      <c r="AY498" s="53">
        <v>525</v>
      </c>
      <c r="AZ498" s="5">
        <f t="shared" si="229"/>
        <v>13394094.334378092</v>
      </c>
      <c r="BA498" s="7">
        <f>IF(AY498&lt;&gt;0,VLOOKUP(AY498,'2021 ROO Import'!$A$1:$D$966,4,FALSE),0)</f>
        <v>13394094.334378092</v>
      </c>
    </row>
    <row r="499" spans="1:53" ht="9.75" customHeight="1" x14ac:dyDescent="0.2">
      <c r="A499" s="25">
        <f t="shared" si="218"/>
        <v>499</v>
      </c>
      <c r="B499" s="3" t="s">
        <v>540</v>
      </c>
      <c r="C499" s="3" t="s">
        <v>716</v>
      </c>
      <c r="E499" s="44" t="s">
        <v>63</v>
      </c>
      <c r="F499" s="3">
        <f>($AZ499)</f>
        <v>-31330795.489151016</v>
      </c>
      <c r="G499" s="34">
        <f t="shared" si="230"/>
        <v>-5244827.2081696177</v>
      </c>
      <c r="H499" s="34">
        <f t="shared" si="230"/>
        <v>0</v>
      </c>
      <c r="I499" s="34">
        <f t="shared" si="230"/>
        <v>0</v>
      </c>
      <c r="J499" s="34">
        <f t="shared" si="230"/>
        <v>-6235533.4295142703</v>
      </c>
      <c r="K499" s="34">
        <f t="shared" si="230"/>
        <v>0</v>
      </c>
      <c r="L499" s="34">
        <f t="shared" si="230"/>
        <v>0</v>
      </c>
      <c r="M499" s="34">
        <f t="shared" si="230"/>
        <v>0</v>
      </c>
      <c r="N499" s="34">
        <f t="shared" si="230"/>
        <v>-4295508.7817875948</v>
      </c>
      <c r="O499" s="34">
        <f t="shared" si="230"/>
        <v>0</v>
      </c>
      <c r="P499" s="34">
        <f t="shared" si="230"/>
        <v>-401.7311509488826</v>
      </c>
      <c r="Q499" s="34">
        <f t="shared" si="230"/>
        <v>-1789858.2311973383</v>
      </c>
      <c r="R499" s="34">
        <f t="shared" si="230"/>
        <v>-88852.05902761106</v>
      </c>
      <c r="S499" s="34">
        <f t="shared" si="230"/>
        <v>0</v>
      </c>
      <c r="T499" s="34">
        <f t="shared" si="230"/>
        <v>-2938061.7477671658</v>
      </c>
      <c r="U499" s="34">
        <f t="shared" si="230"/>
        <v>-1414622.3229990064</v>
      </c>
      <c r="V499" s="34">
        <f t="shared" si="230"/>
        <v>-112341.07779846874</v>
      </c>
      <c r="W499" s="34">
        <f t="shared" si="230"/>
        <v>-156579.13669117136</v>
      </c>
      <c r="X499" s="34">
        <f t="shared" si="230"/>
        <v>-75389.954703156589</v>
      </c>
      <c r="Y499" s="34">
        <f t="shared" si="230"/>
        <v>-44707.823164018198</v>
      </c>
      <c r="Z499" s="34">
        <f t="shared" si="230"/>
        <v>-456920.91327429499</v>
      </c>
      <c r="AA499" s="34">
        <f t="shared" si="230"/>
        <v>-219998.95824317911</v>
      </c>
      <c r="AB499" s="34">
        <f t="shared" si="230"/>
        <v>-222689.92632340587</v>
      </c>
      <c r="AC499" s="34">
        <f t="shared" si="230"/>
        <v>-107221.07563719542</v>
      </c>
      <c r="AD499" s="34">
        <f t="shared" si="230"/>
        <v>-92781.387983161418</v>
      </c>
      <c r="AE499" s="34">
        <f t="shared" si="230"/>
        <v>-2001163.8046709043</v>
      </c>
      <c r="AF499" s="34">
        <f t="shared" si="230"/>
        <v>-58355.017800393296</v>
      </c>
      <c r="AG499" s="34">
        <f t="shared" si="230"/>
        <v>-304526.6190648902</v>
      </c>
      <c r="AH499" s="34">
        <f t="shared" si="230"/>
        <v>0</v>
      </c>
      <c r="AI499" s="34">
        <f t="shared" si="230"/>
        <v>-397772.69885895553</v>
      </c>
      <c r="AJ499" s="34">
        <f t="shared" si="230"/>
        <v>-3600416.3907189202</v>
      </c>
      <c r="AK499" s="34">
        <f t="shared" si="230"/>
        <v>0</v>
      </c>
      <c r="AL499" s="34">
        <f t="shared" si="230"/>
        <v>0</v>
      </c>
      <c r="AM499" s="34">
        <f t="shared" si="230"/>
        <v>-1472265.1926053518</v>
      </c>
      <c r="AN499" s="34">
        <f t="shared" si="230"/>
        <v>0</v>
      </c>
      <c r="AO499" s="34">
        <f t="shared" si="230"/>
        <v>0</v>
      </c>
      <c r="AP499" s="34">
        <f t="shared" si="230"/>
        <v>0</v>
      </c>
      <c r="AQ499" s="34">
        <f t="shared" si="230"/>
        <v>0</v>
      </c>
      <c r="AR499" s="34">
        <f t="shared" si="230"/>
        <v>0</v>
      </c>
      <c r="AS499" s="34">
        <f t="shared" si="230"/>
        <v>0</v>
      </c>
      <c r="AT499" s="34">
        <f t="shared" si="230"/>
        <v>0</v>
      </c>
      <c r="AU499" s="34">
        <f t="shared" si="230"/>
        <v>0</v>
      </c>
      <c r="AV499" s="34">
        <f t="shared" si="230"/>
        <v>0</v>
      </c>
      <c r="AX499" s="35" t="str">
        <f t="shared" si="226"/>
        <v>OK</v>
      </c>
      <c r="AY499" s="53">
        <v>526</v>
      </c>
      <c r="AZ499" s="5">
        <f t="shared" si="229"/>
        <v>-31330795.489151016</v>
      </c>
      <c r="BA499" s="7">
        <f>IF(AY499&lt;&gt;0,VLOOKUP(AY499,'2021 ROO Import'!$A$1:$D$966,4,FALSE),0)</f>
        <v>-31330795.489151016</v>
      </c>
    </row>
    <row r="500" spans="1:53" ht="9.75" customHeight="1" x14ac:dyDescent="0.2">
      <c r="A500" s="25">
        <f t="shared" si="218"/>
        <v>500</v>
      </c>
      <c r="B500" s="3" t="s">
        <v>541</v>
      </c>
      <c r="C500" s="3" t="s">
        <v>542</v>
      </c>
      <c r="E500" s="44" t="s">
        <v>63</v>
      </c>
      <c r="F500" s="3">
        <f>($AZ500)</f>
        <v>7485931.8170371512</v>
      </c>
      <c r="G500" s="34">
        <f t="shared" si="230"/>
        <v>1253157.4209820034</v>
      </c>
      <c r="H500" s="34">
        <f t="shared" si="230"/>
        <v>0</v>
      </c>
      <c r="I500" s="34">
        <f t="shared" si="230"/>
        <v>0</v>
      </c>
      <c r="J500" s="34">
        <f t="shared" si="230"/>
        <v>1489868.9090854148</v>
      </c>
      <c r="K500" s="34">
        <f t="shared" si="230"/>
        <v>0</v>
      </c>
      <c r="L500" s="34">
        <f t="shared" si="230"/>
        <v>0</v>
      </c>
      <c r="M500" s="34">
        <f t="shared" si="230"/>
        <v>0</v>
      </c>
      <c r="N500" s="34">
        <f t="shared" si="230"/>
        <v>1026334.8043965542</v>
      </c>
      <c r="O500" s="34">
        <f t="shared" si="230"/>
        <v>0</v>
      </c>
      <c r="P500" s="34">
        <f t="shared" si="230"/>
        <v>95.986455429277257</v>
      </c>
      <c r="Q500" s="34">
        <f t="shared" si="230"/>
        <v>427654.53196187149</v>
      </c>
      <c r="R500" s="34">
        <f t="shared" si="230"/>
        <v>21229.606376077376</v>
      </c>
      <c r="S500" s="34">
        <f t="shared" si="230"/>
        <v>0</v>
      </c>
      <c r="T500" s="34">
        <f t="shared" si="230"/>
        <v>701997.17481306742</v>
      </c>
      <c r="U500" s="34">
        <f t="shared" si="230"/>
        <v>337998.63972481032</v>
      </c>
      <c r="V500" s="34">
        <f t="shared" si="230"/>
        <v>26841.886250319127</v>
      </c>
      <c r="W500" s="34">
        <f t="shared" si="230"/>
        <v>37411.777228782099</v>
      </c>
      <c r="X500" s="34">
        <f t="shared" si="230"/>
        <v>18013.077924969162</v>
      </c>
      <c r="Y500" s="34">
        <f t="shared" si="230"/>
        <v>10682.132728161489</v>
      </c>
      <c r="Z500" s="34">
        <f t="shared" si="230"/>
        <v>109173.05957756912</v>
      </c>
      <c r="AA500" s="34">
        <f t="shared" si="230"/>
        <v>52564.806463274028</v>
      </c>
      <c r="AB500" s="34">
        <f t="shared" si="230"/>
        <v>53207.765036648787</v>
      </c>
      <c r="AC500" s="34">
        <f t="shared" si="230"/>
        <v>25618.553536164232</v>
      </c>
      <c r="AD500" s="34">
        <f t="shared" si="230"/>
        <v>22168.449076644785</v>
      </c>
      <c r="AE500" s="34">
        <f t="shared" si="230"/>
        <v>478142.21000792651</v>
      </c>
      <c r="AF500" s="34">
        <f t="shared" si="230"/>
        <v>13942.885190610612</v>
      </c>
      <c r="AG500" s="34">
        <f t="shared" si="230"/>
        <v>72761.1754250542</v>
      </c>
      <c r="AH500" s="34">
        <f t="shared" si="230"/>
        <v>0</v>
      </c>
      <c r="AI500" s="34">
        <f t="shared" si="230"/>
        <v>95040.654277931986</v>
      </c>
      <c r="AJ500" s="34">
        <f t="shared" si="230"/>
        <v>860254.94064450811</v>
      </c>
      <c r="AK500" s="34">
        <f t="shared" si="230"/>
        <v>0</v>
      </c>
      <c r="AL500" s="34">
        <f t="shared" si="230"/>
        <v>0</v>
      </c>
      <c r="AM500" s="34">
        <f t="shared" si="230"/>
        <v>351771.36987335974</v>
      </c>
      <c r="AN500" s="34">
        <f t="shared" si="230"/>
        <v>0</v>
      </c>
      <c r="AO500" s="34">
        <f t="shared" si="230"/>
        <v>0</v>
      </c>
      <c r="AP500" s="34">
        <f t="shared" si="230"/>
        <v>0</v>
      </c>
      <c r="AQ500" s="34">
        <f t="shared" si="230"/>
        <v>0</v>
      </c>
      <c r="AR500" s="34">
        <f t="shared" si="230"/>
        <v>0</v>
      </c>
      <c r="AS500" s="34">
        <f t="shared" si="230"/>
        <v>0</v>
      </c>
      <c r="AT500" s="34">
        <f t="shared" si="230"/>
        <v>0</v>
      </c>
      <c r="AU500" s="34">
        <f t="shared" si="230"/>
        <v>0</v>
      </c>
      <c r="AV500" s="34">
        <f t="shared" si="230"/>
        <v>0</v>
      </c>
      <c r="AX500" s="35" t="str">
        <f t="shared" si="226"/>
        <v>OK</v>
      </c>
      <c r="AY500" s="53">
        <v>527</v>
      </c>
      <c r="AZ500" s="5">
        <f t="shared" si="229"/>
        <v>7485931.8170371512</v>
      </c>
      <c r="BA500" s="7">
        <f>IF(AY500&lt;&gt;0,VLOOKUP(AY500,'2021 ROO Import'!$A$1:$D$966,4,FALSE),0)</f>
        <v>7485931.8170371512</v>
      </c>
    </row>
    <row r="501" spans="1:53" ht="9.75" customHeight="1" x14ac:dyDescent="0.2">
      <c r="A501" s="25">
        <f t="shared" si="218"/>
        <v>501</v>
      </c>
      <c r="AX501" s="35" t="str">
        <f t="shared" si="226"/>
        <v/>
      </c>
      <c r="AZ501" s="5">
        <f t="shared" si="229"/>
        <v>0</v>
      </c>
      <c r="BA501" s="7">
        <f>IF(AY501&lt;&gt;0,VLOOKUP(AY501,'2021 ROO Import'!$A$1:$D$966,4,FALSE),0)</f>
        <v>0</v>
      </c>
    </row>
    <row r="502" spans="1:53" ht="9.75" customHeight="1" x14ac:dyDescent="0.2">
      <c r="A502" s="25">
        <f t="shared" si="218"/>
        <v>502</v>
      </c>
      <c r="B502" s="3" t="s">
        <v>543</v>
      </c>
      <c r="C502" s="3" t="s">
        <v>544</v>
      </c>
      <c r="AX502" s="35" t="str">
        <f t="shared" si="226"/>
        <v/>
      </c>
      <c r="AZ502" s="5">
        <f t="shared" si="229"/>
        <v>0</v>
      </c>
      <c r="BA502" s="7">
        <f>IF(AY502&lt;&gt;0,VLOOKUP(AY502,'2021 ROO Import'!$A$1:$D$966,4,FALSE),0)</f>
        <v>0</v>
      </c>
    </row>
    <row r="503" spans="1:53" ht="9.75" customHeight="1" x14ac:dyDescent="0.2">
      <c r="A503" s="25">
        <f t="shared" si="218"/>
        <v>503</v>
      </c>
      <c r="B503" s="3" t="s">
        <v>46</v>
      </c>
      <c r="C503" s="3" t="s">
        <v>545</v>
      </c>
      <c r="E503" s="44" t="s">
        <v>634</v>
      </c>
      <c r="F503" s="3">
        <f>($AZ503)</f>
        <v>249251.01690894563</v>
      </c>
      <c r="G503" s="34">
        <f t="shared" ref="G503:AV504" si="231">INDEX(Func_Alloc,MATCH($E503,FA_Desc,0),MATCH(G$6,$G$6:$AV$6,0))*$F503</f>
        <v>113870.58220245212</v>
      </c>
      <c r="H503" s="34">
        <f t="shared" si="231"/>
        <v>0</v>
      </c>
      <c r="I503" s="34">
        <f t="shared" si="231"/>
        <v>0</v>
      </c>
      <c r="J503" s="34">
        <f t="shared" si="231"/>
        <v>135380.43470649351</v>
      </c>
      <c r="K503" s="34">
        <f t="shared" si="231"/>
        <v>0</v>
      </c>
      <c r="L503" s="34">
        <f t="shared" si="231"/>
        <v>0</v>
      </c>
      <c r="M503" s="34">
        <f t="shared" si="231"/>
        <v>0</v>
      </c>
      <c r="N503" s="34">
        <f t="shared" si="231"/>
        <v>0</v>
      </c>
      <c r="O503" s="34">
        <f t="shared" si="231"/>
        <v>0</v>
      </c>
      <c r="P503" s="34">
        <f t="shared" si="231"/>
        <v>0</v>
      </c>
      <c r="Q503" s="34">
        <f t="shared" si="231"/>
        <v>0</v>
      </c>
      <c r="R503" s="34">
        <f t="shared" si="231"/>
        <v>0</v>
      </c>
      <c r="S503" s="34">
        <f t="shared" si="231"/>
        <v>0</v>
      </c>
      <c r="T503" s="34">
        <f t="shared" si="231"/>
        <v>0</v>
      </c>
      <c r="U503" s="34">
        <f t="shared" si="231"/>
        <v>0</v>
      </c>
      <c r="V503" s="34">
        <f t="shared" si="231"/>
        <v>0</v>
      </c>
      <c r="W503" s="34">
        <f t="shared" si="231"/>
        <v>0</v>
      </c>
      <c r="X503" s="34">
        <f t="shared" si="231"/>
        <v>0</v>
      </c>
      <c r="Y503" s="34">
        <f t="shared" si="231"/>
        <v>0</v>
      </c>
      <c r="Z503" s="34">
        <f t="shared" si="231"/>
        <v>0</v>
      </c>
      <c r="AA503" s="34">
        <f t="shared" si="231"/>
        <v>0</v>
      </c>
      <c r="AB503" s="34">
        <f t="shared" si="231"/>
        <v>0</v>
      </c>
      <c r="AC503" s="34">
        <f t="shared" si="231"/>
        <v>0</v>
      </c>
      <c r="AD503" s="34">
        <f t="shared" si="231"/>
        <v>0</v>
      </c>
      <c r="AE503" s="34">
        <f t="shared" si="231"/>
        <v>0</v>
      </c>
      <c r="AF503" s="34">
        <f t="shared" si="231"/>
        <v>0</v>
      </c>
      <c r="AG503" s="34">
        <f t="shared" si="231"/>
        <v>0</v>
      </c>
      <c r="AH503" s="34">
        <f t="shared" si="231"/>
        <v>0</v>
      </c>
      <c r="AI503" s="34">
        <f t="shared" si="231"/>
        <v>0</v>
      </c>
      <c r="AJ503" s="34">
        <f t="shared" si="231"/>
        <v>0</v>
      </c>
      <c r="AK503" s="34">
        <f t="shared" si="231"/>
        <v>0</v>
      </c>
      <c r="AL503" s="34">
        <f t="shared" si="231"/>
        <v>0</v>
      </c>
      <c r="AM503" s="34">
        <f t="shared" si="231"/>
        <v>0</v>
      </c>
      <c r="AN503" s="34">
        <f t="shared" si="231"/>
        <v>0</v>
      </c>
      <c r="AO503" s="34">
        <f t="shared" si="231"/>
        <v>0</v>
      </c>
      <c r="AP503" s="34">
        <f t="shared" si="231"/>
        <v>0</v>
      </c>
      <c r="AQ503" s="34">
        <f t="shared" si="231"/>
        <v>0</v>
      </c>
      <c r="AR503" s="34">
        <f t="shared" si="231"/>
        <v>0</v>
      </c>
      <c r="AS503" s="34">
        <f t="shared" si="231"/>
        <v>0</v>
      </c>
      <c r="AT503" s="34">
        <f t="shared" si="231"/>
        <v>0</v>
      </c>
      <c r="AU503" s="34">
        <f t="shared" si="231"/>
        <v>0</v>
      </c>
      <c r="AV503" s="34">
        <f t="shared" si="231"/>
        <v>0</v>
      </c>
      <c r="AX503" s="35" t="str">
        <f t="shared" si="226"/>
        <v>OK</v>
      </c>
      <c r="AY503" s="53">
        <v>529</v>
      </c>
      <c r="AZ503" s="5">
        <f t="shared" si="229"/>
        <v>249251.01690894563</v>
      </c>
      <c r="BA503" s="7">
        <f>IF(AY503&lt;&gt;0,VLOOKUP(AY503,'2021 ROO Import'!$A$1:$D$966,4,FALSE),0)</f>
        <v>249251.01690894563</v>
      </c>
    </row>
    <row r="504" spans="1:53" ht="9.75" customHeight="1" x14ac:dyDescent="0.2">
      <c r="A504" s="25">
        <f t="shared" si="218"/>
        <v>504</v>
      </c>
      <c r="B504" s="3" t="s">
        <v>46</v>
      </c>
      <c r="C504" s="3" t="s">
        <v>546</v>
      </c>
      <c r="E504" s="44" t="s">
        <v>1057</v>
      </c>
      <c r="F504" s="3">
        <f>($AZ504)</f>
        <v>3060981.2830271665</v>
      </c>
      <c r="G504" s="34">
        <f t="shared" si="231"/>
        <v>412995.63473550224</v>
      </c>
      <c r="H504" s="34">
        <f t="shared" si="231"/>
        <v>104239.50733643128</v>
      </c>
      <c r="I504" s="34">
        <f t="shared" si="231"/>
        <v>0</v>
      </c>
      <c r="J504" s="34">
        <f t="shared" si="231"/>
        <v>491009.42035205022</v>
      </c>
      <c r="K504" s="34">
        <f t="shared" si="231"/>
        <v>0</v>
      </c>
      <c r="L504" s="34">
        <f t="shared" si="231"/>
        <v>0</v>
      </c>
      <c r="M504" s="34">
        <f t="shared" si="231"/>
        <v>0</v>
      </c>
      <c r="N504" s="34">
        <f t="shared" si="231"/>
        <v>790893.55497755716</v>
      </c>
      <c r="O504" s="34">
        <f t="shared" si="231"/>
        <v>0</v>
      </c>
      <c r="P504" s="34">
        <f t="shared" si="231"/>
        <v>49.163450123102571</v>
      </c>
      <c r="Q504" s="34">
        <f t="shared" si="231"/>
        <v>231615.64604371006</v>
      </c>
      <c r="R504" s="34">
        <f t="shared" si="231"/>
        <v>11882.886456948181</v>
      </c>
      <c r="S504" s="34">
        <f t="shared" si="231"/>
        <v>0</v>
      </c>
      <c r="T504" s="34">
        <f t="shared" si="231"/>
        <v>298019.85652668303</v>
      </c>
      <c r="U504" s="34">
        <f t="shared" si="231"/>
        <v>143491.04203136583</v>
      </c>
      <c r="V504" s="34">
        <f t="shared" si="231"/>
        <v>18729.553795589498</v>
      </c>
      <c r="W504" s="34">
        <f t="shared" si="231"/>
        <v>67516.983364659114</v>
      </c>
      <c r="X504" s="34">
        <f t="shared" si="231"/>
        <v>32508.177175576617</v>
      </c>
      <c r="Y504" s="34">
        <f t="shared" si="231"/>
        <v>19278.030372518566</v>
      </c>
      <c r="Z504" s="34">
        <f t="shared" si="231"/>
        <v>197024.47179378831</v>
      </c>
      <c r="AA504" s="34">
        <f t="shared" si="231"/>
        <v>94863.634567379588</v>
      </c>
      <c r="AB504" s="34">
        <f t="shared" si="231"/>
        <v>22059.207949965014</v>
      </c>
      <c r="AC504" s="34">
        <f t="shared" si="231"/>
        <v>10621.100124057231</v>
      </c>
      <c r="AD504" s="34">
        <f t="shared" si="231"/>
        <v>40382.002806944358</v>
      </c>
      <c r="AE504" s="34">
        <f t="shared" si="231"/>
        <v>67848.261417413669</v>
      </c>
      <c r="AF504" s="34">
        <f t="shared" si="231"/>
        <v>3194.2579197112032</v>
      </c>
      <c r="AG504" s="34">
        <f t="shared" si="231"/>
        <v>2758.8898291922001</v>
      </c>
      <c r="AH504" s="34">
        <f t="shared" si="231"/>
        <v>0</v>
      </c>
      <c r="AI504" s="34">
        <f t="shared" si="231"/>
        <v>0</v>
      </c>
      <c r="AJ504" s="34">
        <f t="shared" si="231"/>
        <v>0</v>
      </c>
      <c r="AK504" s="34">
        <f t="shared" si="231"/>
        <v>0</v>
      </c>
      <c r="AL504" s="34">
        <f t="shared" si="231"/>
        <v>0</v>
      </c>
      <c r="AM504" s="34">
        <f t="shared" si="231"/>
        <v>0</v>
      </c>
      <c r="AN504" s="34">
        <f t="shared" si="231"/>
        <v>0</v>
      </c>
      <c r="AO504" s="34">
        <f t="shared" si="231"/>
        <v>0</v>
      </c>
      <c r="AP504" s="34">
        <f t="shared" si="231"/>
        <v>0</v>
      </c>
      <c r="AQ504" s="34">
        <f t="shared" si="231"/>
        <v>0</v>
      </c>
      <c r="AR504" s="34">
        <f t="shared" si="231"/>
        <v>0</v>
      </c>
      <c r="AS504" s="34">
        <f t="shared" si="231"/>
        <v>0</v>
      </c>
      <c r="AT504" s="34">
        <f t="shared" si="231"/>
        <v>0</v>
      </c>
      <c r="AU504" s="34">
        <f t="shared" si="231"/>
        <v>0</v>
      </c>
      <c r="AV504" s="34">
        <f t="shared" si="231"/>
        <v>0</v>
      </c>
      <c r="AX504" s="35" t="str">
        <f t="shared" si="226"/>
        <v>OK</v>
      </c>
      <c r="AY504" s="53">
        <v>530</v>
      </c>
      <c r="AZ504" s="5">
        <f t="shared" si="229"/>
        <v>3060981.2830271665</v>
      </c>
      <c r="BA504" s="7">
        <f>IF(AY504&lt;&gt;0,VLOOKUP(AY504,'2021 ROO Import'!$A$1:$D$966,4,FALSE),0)</f>
        <v>3060981.2830271665</v>
      </c>
    </row>
    <row r="505" spans="1:53" ht="9.75" customHeight="1" x14ac:dyDescent="0.2">
      <c r="A505" s="25">
        <f t="shared" si="218"/>
        <v>505</v>
      </c>
      <c r="B505" s="3" t="s">
        <v>46</v>
      </c>
      <c r="C505" s="3" t="s">
        <v>547</v>
      </c>
      <c r="F505" s="3">
        <f>SUM(F503:F504)</f>
        <v>3310232.299936112</v>
      </c>
      <c r="AX505" s="35" t="str">
        <f t="shared" si="226"/>
        <v/>
      </c>
      <c r="AZ505" s="5">
        <f t="shared" si="229"/>
        <v>0</v>
      </c>
      <c r="BA505" s="7">
        <f>IF(AY505&lt;&gt;0,VLOOKUP(AY505,'2021 ROO Import'!$A$1:$D$966,4,FALSE),0)</f>
        <v>0</v>
      </c>
    </row>
    <row r="506" spans="1:53" ht="9.75" customHeight="1" x14ac:dyDescent="0.2">
      <c r="A506" s="25">
        <f t="shared" si="218"/>
        <v>506</v>
      </c>
      <c r="B506" s="8" t="str">
        <f>B302</f>
        <v>* * * TABLE 5 - OPERATION &amp; MAINTENANCE EXPENSES * * *</v>
      </c>
      <c r="E506" s="3"/>
      <c r="F506" s="7"/>
      <c r="AX506" s="35" t="str">
        <f t="shared" si="226"/>
        <v/>
      </c>
      <c r="AZ506" s="5">
        <f t="shared" si="229"/>
        <v>0</v>
      </c>
      <c r="BA506" s="7">
        <f>IF(AY506&lt;&gt;0,VLOOKUP(AY506,'2021 ROO Import'!$A$1:$D$966,4,FALSE),0)</f>
        <v>0</v>
      </c>
    </row>
    <row r="507" spans="1:53" ht="9.75" customHeight="1" x14ac:dyDescent="0.2">
      <c r="A507" s="25">
        <f t="shared" si="218"/>
        <v>507</v>
      </c>
      <c r="E507" s="3"/>
      <c r="F507" s="7"/>
      <c r="AX507" s="35" t="str">
        <f t="shared" si="226"/>
        <v/>
      </c>
      <c r="AZ507" s="5">
        <f t="shared" si="229"/>
        <v>0</v>
      </c>
      <c r="BA507" s="7">
        <f>IF(AY507&lt;&gt;0,VLOOKUP(AY507,'2021 ROO Import'!$A$1:$D$966,4,FALSE),0)</f>
        <v>0</v>
      </c>
    </row>
    <row r="508" spans="1:53" ht="9.75" customHeight="1" x14ac:dyDescent="0.2">
      <c r="A508" s="25">
        <f t="shared" si="218"/>
        <v>508</v>
      </c>
      <c r="B508" s="3" t="s">
        <v>548</v>
      </c>
      <c r="C508" s="3" t="s">
        <v>549</v>
      </c>
      <c r="E508" s="44" t="s">
        <v>63</v>
      </c>
      <c r="F508" s="3">
        <f>($AZ508)</f>
        <v>6201566.7457110882</v>
      </c>
      <c r="G508" s="34">
        <f t="shared" ref="G508:V510" si="232">INDEX(Func_Alloc,MATCH($E508,FA_Desc,0),MATCH(G$6,$G$6:$AV$6,0))*$F508</f>
        <v>1038152.5745954433</v>
      </c>
      <c r="H508" s="34">
        <f t="shared" si="232"/>
        <v>0</v>
      </c>
      <c r="I508" s="34">
        <f t="shared" si="232"/>
        <v>0</v>
      </c>
      <c r="J508" s="34">
        <f t="shared" si="232"/>
        <v>1234251.3541233221</v>
      </c>
      <c r="K508" s="34">
        <f t="shared" si="232"/>
        <v>0</v>
      </c>
      <c r="L508" s="34">
        <f t="shared" si="232"/>
        <v>0</v>
      </c>
      <c r="M508" s="34">
        <f t="shared" si="232"/>
        <v>0</v>
      </c>
      <c r="N508" s="34">
        <f t="shared" si="232"/>
        <v>850246.02794615296</v>
      </c>
      <c r="O508" s="34">
        <f t="shared" si="232"/>
        <v>0</v>
      </c>
      <c r="P508" s="34">
        <f t="shared" si="232"/>
        <v>79.518011194561637</v>
      </c>
      <c r="Q508" s="34">
        <f t="shared" si="232"/>
        <v>354281.62971394317</v>
      </c>
      <c r="R508" s="34">
        <f t="shared" si="232"/>
        <v>17587.232176865571</v>
      </c>
      <c r="S508" s="34">
        <f t="shared" si="232"/>
        <v>0</v>
      </c>
      <c r="T508" s="34">
        <f t="shared" si="232"/>
        <v>581555.16792122112</v>
      </c>
      <c r="U508" s="34">
        <f t="shared" si="232"/>
        <v>280008.04381392134</v>
      </c>
      <c r="V508" s="34">
        <f t="shared" si="232"/>
        <v>22236.610382062296</v>
      </c>
      <c r="W508" s="34">
        <f t="shared" ref="H508:AV510" si="233">INDEX(Func_Alloc,MATCH($E508,FA_Desc,0),MATCH(W$6,$G$6:$AV$6,0))*$F508</f>
        <v>30993.01987121144</v>
      </c>
      <c r="X508" s="34">
        <f t="shared" si="233"/>
        <v>14922.565123175882</v>
      </c>
      <c r="Y508" s="34">
        <f t="shared" si="233"/>
        <v>8849.3938656333848</v>
      </c>
      <c r="Z508" s="34">
        <f t="shared" si="233"/>
        <v>90442.183064359589</v>
      </c>
      <c r="AA508" s="34">
        <f t="shared" si="233"/>
        <v>43546.236290247216</v>
      </c>
      <c r="AB508" s="34">
        <f t="shared" si="233"/>
        <v>44078.882139149551</v>
      </c>
      <c r="AC508" s="34">
        <f t="shared" si="233"/>
        <v>21223.165474405341</v>
      </c>
      <c r="AD508" s="34">
        <f t="shared" si="233"/>
        <v>18364.997165058699</v>
      </c>
      <c r="AE508" s="34">
        <f t="shared" si="233"/>
        <v>396107.11154988449</v>
      </c>
      <c r="AF508" s="34">
        <f t="shared" si="233"/>
        <v>11550.697394887755</v>
      </c>
      <c r="AG508" s="34">
        <f t="shared" si="233"/>
        <v>60277.504113503957</v>
      </c>
      <c r="AH508" s="34">
        <f t="shared" si="233"/>
        <v>0</v>
      </c>
      <c r="AI508" s="34">
        <f t="shared" si="233"/>
        <v>78734.481620475897</v>
      </c>
      <c r="AJ508" s="34">
        <f t="shared" si="233"/>
        <v>712660.56960242963</v>
      </c>
      <c r="AK508" s="34">
        <f t="shared" si="233"/>
        <v>0</v>
      </c>
      <c r="AL508" s="34">
        <f t="shared" si="233"/>
        <v>0</v>
      </c>
      <c r="AM508" s="34">
        <f t="shared" si="233"/>
        <v>291417.77975253988</v>
      </c>
      <c r="AN508" s="34">
        <f t="shared" si="233"/>
        <v>0</v>
      </c>
      <c r="AO508" s="34">
        <f t="shared" si="233"/>
        <v>0</v>
      </c>
      <c r="AP508" s="34">
        <f t="shared" si="233"/>
        <v>0</v>
      </c>
      <c r="AQ508" s="34">
        <f t="shared" si="233"/>
        <v>0</v>
      </c>
      <c r="AR508" s="34">
        <f t="shared" si="233"/>
        <v>0</v>
      </c>
      <c r="AS508" s="34">
        <f t="shared" si="233"/>
        <v>0</v>
      </c>
      <c r="AT508" s="34">
        <f t="shared" si="233"/>
        <v>0</v>
      </c>
      <c r="AU508" s="34">
        <f t="shared" si="233"/>
        <v>0</v>
      </c>
      <c r="AV508" s="34">
        <f t="shared" si="233"/>
        <v>0</v>
      </c>
      <c r="AX508" s="35" t="str">
        <f t="shared" si="226"/>
        <v>OK</v>
      </c>
      <c r="AY508" s="53">
        <v>532</v>
      </c>
      <c r="AZ508" s="5">
        <f t="shared" si="229"/>
        <v>6201566.7457110882</v>
      </c>
      <c r="BA508" s="7">
        <f>IF(AY508&lt;&gt;0,VLOOKUP(AY508,'2021 ROO Import'!$A$1:$D$966,4,FALSE),0)</f>
        <v>6201566.7457110882</v>
      </c>
    </row>
    <row r="509" spans="1:53" ht="9.75" customHeight="1" x14ac:dyDescent="0.2">
      <c r="A509" s="25">
        <f t="shared" si="218"/>
        <v>509</v>
      </c>
      <c r="B509" s="3" t="s">
        <v>550</v>
      </c>
      <c r="C509" s="3" t="s">
        <v>551</v>
      </c>
      <c r="E509" s="44" t="s">
        <v>63</v>
      </c>
      <c r="F509" s="3">
        <f>($AZ509)</f>
        <v>53545037.350480258</v>
      </c>
      <c r="G509" s="34">
        <f t="shared" si="232"/>
        <v>8963528.1956215389</v>
      </c>
      <c r="H509" s="34">
        <f t="shared" si="233"/>
        <v>0</v>
      </c>
      <c r="I509" s="34">
        <f t="shared" si="233"/>
        <v>0</v>
      </c>
      <c r="J509" s="34">
        <f t="shared" si="233"/>
        <v>10656667.511015603</v>
      </c>
      <c r="K509" s="34">
        <f t="shared" si="233"/>
        <v>0</v>
      </c>
      <c r="L509" s="34">
        <f t="shared" si="233"/>
        <v>0</v>
      </c>
      <c r="M509" s="34">
        <f t="shared" si="233"/>
        <v>0</v>
      </c>
      <c r="N509" s="34">
        <f t="shared" si="233"/>
        <v>7341121.5568968374</v>
      </c>
      <c r="O509" s="34">
        <f t="shared" si="233"/>
        <v>0</v>
      </c>
      <c r="P509" s="34">
        <f t="shared" si="233"/>
        <v>686.56761332018857</v>
      </c>
      <c r="Q509" s="34">
        <f t="shared" si="233"/>
        <v>3058908.155546579</v>
      </c>
      <c r="R509" s="34">
        <f t="shared" si="233"/>
        <v>151850.17632086397</v>
      </c>
      <c r="S509" s="34">
        <f t="shared" si="233"/>
        <v>0</v>
      </c>
      <c r="T509" s="34">
        <f t="shared" si="233"/>
        <v>5021213.9068312291</v>
      </c>
      <c r="U509" s="34">
        <f t="shared" si="233"/>
        <v>2417621.5106965182</v>
      </c>
      <c r="V509" s="34">
        <f t="shared" si="233"/>
        <v>191993.44008980403</v>
      </c>
      <c r="W509" s="34">
        <f t="shared" si="233"/>
        <v>267597.28221193375</v>
      </c>
      <c r="X509" s="34">
        <f t="shared" si="233"/>
        <v>128843.13587981997</v>
      </c>
      <c r="Y509" s="34">
        <f t="shared" si="233"/>
        <v>76406.679875235073</v>
      </c>
      <c r="Z509" s="34">
        <f t="shared" si="233"/>
        <v>780888.16404165409</v>
      </c>
      <c r="AA509" s="34">
        <f t="shared" si="233"/>
        <v>375983.19009412982</v>
      </c>
      <c r="AB509" s="34">
        <f t="shared" si="233"/>
        <v>380582.11534052476</v>
      </c>
      <c r="AC509" s="34">
        <f t="shared" si="233"/>
        <v>183243.24071951193</v>
      </c>
      <c r="AD509" s="34">
        <f t="shared" si="233"/>
        <v>158565.48828158714</v>
      </c>
      <c r="AE509" s="34">
        <f t="shared" si="233"/>
        <v>3420034.1546590049</v>
      </c>
      <c r="AF509" s="34">
        <f t="shared" si="233"/>
        <v>99730.043841113729</v>
      </c>
      <c r="AG509" s="34">
        <f t="shared" si="233"/>
        <v>520442.87217958755</v>
      </c>
      <c r="AH509" s="34">
        <f t="shared" si="233"/>
        <v>0</v>
      </c>
      <c r="AI509" s="34">
        <f t="shared" si="233"/>
        <v>679802.52926483389</v>
      </c>
      <c r="AJ509" s="34">
        <f t="shared" si="233"/>
        <v>6153192.9562746594</v>
      </c>
      <c r="AK509" s="34">
        <f t="shared" si="233"/>
        <v>0</v>
      </c>
      <c r="AL509" s="34">
        <f t="shared" si="233"/>
        <v>0</v>
      </c>
      <c r="AM509" s="34">
        <f t="shared" si="233"/>
        <v>2516134.4771843753</v>
      </c>
      <c r="AN509" s="34">
        <f t="shared" si="233"/>
        <v>0</v>
      </c>
      <c r="AO509" s="34">
        <f t="shared" si="233"/>
        <v>0</v>
      </c>
      <c r="AP509" s="34">
        <f t="shared" si="233"/>
        <v>0</v>
      </c>
      <c r="AQ509" s="34">
        <f t="shared" si="233"/>
        <v>0</v>
      </c>
      <c r="AR509" s="34">
        <f t="shared" si="233"/>
        <v>0</v>
      </c>
      <c r="AS509" s="34">
        <f t="shared" si="233"/>
        <v>0</v>
      </c>
      <c r="AT509" s="34">
        <f t="shared" si="233"/>
        <v>0</v>
      </c>
      <c r="AU509" s="34">
        <f t="shared" si="233"/>
        <v>0</v>
      </c>
      <c r="AV509" s="34">
        <f t="shared" si="233"/>
        <v>0</v>
      </c>
      <c r="AX509" s="35" t="str">
        <f t="shared" si="226"/>
        <v>OK</v>
      </c>
      <c r="AY509" s="53">
        <v>533</v>
      </c>
      <c r="AZ509" s="5">
        <f t="shared" si="229"/>
        <v>53545037.350480258</v>
      </c>
      <c r="BA509" s="7">
        <f>IF(AY509&lt;&gt;0,VLOOKUP(AY509,'2021 ROO Import'!$A$1:$D$966,4,FALSE),0)</f>
        <v>53545037.350480258</v>
      </c>
    </row>
    <row r="510" spans="1:53" ht="9.75" customHeight="1" x14ac:dyDescent="0.2">
      <c r="A510" s="25">
        <f t="shared" si="218"/>
        <v>510</v>
      </c>
      <c r="B510" s="3" t="s">
        <v>552</v>
      </c>
      <c r="C510" s="3" t="s">
        <v>553</v>
      </c>
      <c r="E510" s="44" t="s">
        <v>639</v>
      </c>
      <c r="F510" s="3">
        <f>($AZ510)</f>
        <v>0</v>
      </c>
      <c r="G510" s="34">
        <f t="shared" si="232"/>
        <v>0</v>
      </c>
      <c r="H510" s="34">
        <f t="shared" si="232"/>
        <v>0</v>
      </c>
      <c r="I510" s="34">
        <f t="shared" si="232"/>
        <v>0</v>
      </c>
      <c r="J510" s="34">
        <f t="shared" si="232"/>
        <v>0</v>
      </c>
      <c r="K510" s="34">
        <f t="shared" si="232"/>
        <v>0</v>
      </c>
      <c r="L510" s="34">
        <f t="shared" si="232"/>
        <v>0</v>
      </c>
      <c r="M510" s="34">
        <f t="shared" si="232"/>
        <v>0</v>
      </c>
      <c r="N510" s="34">
        <f t="shared" si="232"/>
        <v>0</v>
      </c>
      <c r="O510" s="34">
        <f t="shared" si="232"/>
        <v>0</v>
      </c>
      <c r="P510" s="34">
        <f t="shared" si="232"/>
        <v>0</v>
      </c>
      <c r="Q510" s="34">
        <f t="shared" si="232"/>
        <v>0</v>
      </c>
      <c r="R510" s="34">
        <f t="shared" si="232"/>
        <v>0</v>
      </c>
      <c r="S510" s="34">
        <f t="shared" si="232"/>
        <v>0</v>
      </c>
      <c r="T510" s="34">
        <f t="shared" si="232"/>
        <v>0</v>
      </c>
      <c r="U510" s="34">
        <f t="shared" si="232"/>
        <v>0</v>
      </c>
      <c r="V510" s="34">
        <f t="shared" si="232"/>
        <v>0</v>
      </c>
      <c r="W510" s="34">
        <f t="shared" si="233"/>
        <v>0</v>
      </c>
      <c r="X510" s="34">
        <f t="shared" si="233"/>
        <v>0</v>
      </c>
      <c r="Y510" s="34">
        <f t="shared" si="233"/>
        <v>0</v>
      </c>
      <c r="Z510" s="34">
        <f t="shared" si="233"/>
        <v>0</v>
      </c>
      <c r="AA510" s="34">
        <f t="shared" si="233"/>
        <v>0</v>
      </c>
      <c r="AB510" s="34">
        <f t="shared" si="233"/>
        <v>0</v>
      </c>
      <c r="AC510" s="34">
        <f t="shared" si="233"/>
        <v>0</v>
      </c>
      <c r="AD510" s="34">
        <f t="shared" si="233"/>
        <v>0</v>
      </c>
      <c r="AE510" s="34">
        <f t="shared" si="233"/>
        <v>0</v>
      </c>
      <c r="AF510" s="34">
        <f t="shared" si="233"/>
        <v>0</v>
      </c>
      <c r="AG510" s="34">
        <f t="shared" si="233"/>
        <v>0</v>
      </c>
      <c r="AH510" s="34">
        <f t="shared" si="233"/>
        <v>0</v>
      </c>
      <c r="AI510" s="34">
        <f t="shared" si="233"/>
        <v>0</v>
      </c>
      <c r="AJ510" s="34">
        <f t="shared" si="233"/>
        <v>0</v>
      </c>
      <c r="AK510" s="34">
        <f t="shared" si="233"/>
        <v>0</v>
      </c>
      <c r="AL510" s="34">
        <f t="shared" si="233"/>
        <v>0</v>
      </c>
      <c r="AM510" s="34">
        <f t="shared" si="233"/>
        <v>0</v>
      </c>
      <c r="AN510" s="34">
        <f t="shared" si="233"/>
        <v>0</v>
      </c>
      <c r="AO510" s="34">
        <f t="shared" si="233"/>
        <v>0</v>
      </c>
      <c r="AP510" s="34">
        <f t="shared" si="233"/>
        <v>0</v>
      </c>
      <c r="AQ510" s="34">
        <f t="shared" si="233"/>
        <v>0</v>
      </c>
      <c r="AR510" s="34">
        <f t="shared" si="233"/>
        <v>0</v>
      </c>
      <c r="AS510" s="34">
        <f t="shared" si="233"/>
        <v>0</v>
      </c>
      <c r="AT510" s="34">
        <f t="shared" si="233"/>
        <v>0</v>
      </c>
      <c r="AU510" s="34">
        <f t="shared" si="233"/>
        <v>0</v>
      </c>
      <c r="AV510" s="34">
        <f t="shared" si="233"/>
        <v>0</v>
      </c>
      <c r="AX510" s="35" t="str">
        <f t="shared" si="226"/>
        <v>OK</v>
      </c>
      <c r="AY510" s="53">
        <v>534</v>
      </c>
      <c r="AZ510" s="5">
        <f t="shared" si="229"/>
        <v>0</v>
      </c>
      <c r="BA510" s="7">
        <f>IF(AY510&lt;&gt;0,VLOOKUP(AY510,'2021 ROO Import'!$A$1:$D$966,4,FALSE),0)</f>
        <v>0</v>
      </c>
    </row>
    <row r="511" spans="1:53" ht="9.75" customHeight="1" x14ac:dyDescent="0.2">
      <c r="A511" s="25">
        <f t="shared" si="218"/>
        <v>511</v>
      </c>
      <c r="AX511" s="35" t="str">
        <f t="shared" si="226"/>
        <v/>
      </c>
      <c r="AZ511" s="5">
        <f t="shared" si="229"/>
        <v>0</v>
      </c>
      <c r="BA511" s="7">
        <f>IF(AY511&lt;&gt;0,VLOOKUP(AY511,'2021 ROO Import'!$A$1:$D$966,4,FALSE),0)</f>
        <v>0</v>
      </c>
    </row>
    <row r="512" spans="1:53" ht="9.75" customHeight="1" x14ac:dyDescent="0.2">
      <c r="A512" s="25">
        <f t="shared" si="218"/>
        <v>512</v>
      </c>
      <c r="B512" s="3" t="s">
        <v>554</v>
      </c>
      <c r="C512" s="3" t="s">
        <v>555</v>
      </c>
      <c r="AX512" s="35" t="str">
        <f t="shared" si="226"/>
        <v/>
      </c>
      <c r="AZ512" s="5">
        <f t="shared" si="229"/>
        <v>0</v>
      </c>
      <c r="BA512" s="7">
        <f>IF(AY512&lt;&gt;0,VLOOKUP(AY512,'2021 ROO Import'!$A$1:$D$966,4,FALSE),0)</f>
        <v>0</v>
      </c>
    </row>
    <row r="513" spans="1:53" ht="9.75" customHeight="1" x14ac:dyDescent="0.2">
      <c r="A513" s="25">
        <f t="shared" si="218"/>
        <v>513</v>
      </c>
      <c r="B513" s="3" t="s">
        <v>46</v>
      </c>
      <c r="C513" s="3" t="s">
        <v>556</v>
      </c>
      <c r="AX513" s="35" t="str">
        <f t="shared" si="226"/>
        <v/>
      </c>
      <c r="AY513" s="53">
        <v>536</v>
      </c>
      <c r="AZ513" s="5">
        <f t="shared" si="229"/>
        <v>0</v>
      </c>
      <c r="BA513" s="7">
        <f>IF(AY513&lt;&gt;0,VLOOKUP(AY513,'2021 ROO Import'!$A$1:$D$966,4,FALSE),0)</f>
        <v>0</v>
      </c>
    </row>
    <row r="514" spans="1:53" ht="9.75" customHeight="1" x14ac:dyDescent="0.2">
      <c r="A514" s="25">
        <f t="shared" si="218"/>
        <v>514</v>
      </c>
      <c r="B514" s="3" t="s">
        <v>46</v>
      </c>
      <c r="C514" s="3" t="s">
        <v>557</v>
      </c>
      <c r="E514" s="44" t="s">
        <v>1000</v>
      </c>
      <c r="F514" s="3">
        <f>($AZ514)</f>
        <v>2504162.5007466287</v>
      </c>
      <c r="G514" s="34">
        <f t="shared" ref="G514:AV522" si="234">INDEX(Func_Alloc,MATCH($E514,FA_Desc,0),MATCH(G$6,$G$6:$AV$6,0))*$F514</f>
        <v>1144029.2016691586</v>
      </c>
      <c r="H514" s="34">
        <f t="shared" si="234"/>
        <v>0</v>
      </c>
      <c r="I514" s="34">
        <f t="shared" si="234"/>
        <v>0</v>
      </c>
      <c r="J514" s="34">
        <f t="shared" si="234"/>
        <v>1360133.2990774701</v>
      </c>
      <c r="K514" s="34">
        <f t="shared" si="234"/>
        <v>0</v>
      </c>
      <c r="L514" s="34">
        <f t="shared" si="234"/>
        <v>0</v>
      </c>
      <c r="M514" s="34">
        <f t="shared" si="234"/>
        <v>0</v>
      </c>
      <c r="N514" s="34">
        <f t="shared" si="234"/>
        <v>0</v>
      </c>
      <c r="O514" s="34">
        <f t="shared" si="234"/>
        <v>0</v>
      </c>
      <c r="P514" s="34">
        <f t="shared" si="234"/>
        <v>0</v>
      </c>
      <c r="Q514" s="34">
        <f t="shared" si="234"/>
        <v>0</v>
      </c>
      <c r="R514" s="34">
        <f t="shared" si="234"/>
        <v>0</v>
      </c>
      <c r="S514" s="34">
        <f t="shared" si="234"/>
        <v>0</v>
      </c>
      <c r="T514" s="34">
        <f t="shared" si="234"/>
        <v>0</v>
      </c>
      <c r="U514" s="34">
        <f t="shared" si="234"/>
        <v>0</v>
      </c>
      <c r="V514" s="34">
        <f t="shared" si="234"/>
        <v>0</v>
      </c>
      <c r="W514" s="34">
        <f t="shared" si="234"/>
        <v>0</v>
      </c>
      <c r="X514" s="34">
        <f t="shared" si="234"/>
        <v>0</v>
      </c>
      <c r="Y514" s="34">
        <f t="shared" si="234"/>
        <v>0</v>
      </c>
      <c r="Z514" s="34">
        <f t="shared" si="234"/>
        <v>0</v>
      </c>
      <c r="AA514" s="34">
        <f t="shared" si="234"/>
        <v>0</v>
      </c>
      <c r="AB514" s="34">
        <f t="shared" si="234"/>
        <v>0</v>
      </c>
      <c r="AC514" s="34">
        <f t="shared" si="234"/>
        <v>0</v>
      </c>
      <c r="AD514" s="34">
        <f t="shared" si="234"/>
        <v>0</v>
      </c>
      <c r="AE514" s="34">
        <f t="shared" si="234"/>
        <v>0</v>
      </c>
      <c r="AF514" s="34">
        <f t="shared" si="234"/>
        <v>0</v>
      </c>
      <c r="AG514" s="34">
        <f t="shared" si="234"/>
        <v>0</v>
      </c>
      <c r="AH514" s="34">
        <f t="shared" si="234"/>
        <v>0</v>
      </c>
      <c r="AI514" s="34">
        <f t="shared" si="234"/>
        <v>0</v>
      </c>
      <c r="AJ514" s="34">
        <f t="shared" si="234"/>
        <v>0</v>
      </c>
      <c r="AK514" s="34">
        <f t="shared" si="234"/>
        <v>0</v>
      </c>
      <c r="AL514" s="34">
        <f t="shared" si="234"/>
        <v>0</v>
      </c>
      <c r="AM514" s="34">
        <f t="shared" si="234"/>
        <v>0</v>
      </c>
      <c r="AN514" s="34">
        <f t="shared" si="234"/>
        <v>0</v>
      </c>
      <c r="AO514" s="34">
        <f t="shared" si="234"/>
        <v>0</v>
      </c>
      <c r="AP514" s="34">
        <f t="shared" si="234"/>
        <v>0</v>
      </c>
      <c r="AQ514" s="34">
        <f t="shared" si="234"/>
        <v>0</v>
      </c>
      <c r="AR514" s="34">
        <f t="shared" si="234"/>
        <v>0</v>
      </c>
      <c r="AS514" s="34">
        <f t="shared" si="234"/>
        <v>0</v>
      </c>
      <c r="AT514" s="34">
        <f t="shared" si="234"/>
        <v>0</v>
      </c>
      <c r="AU514" s="34">
        <f t="shared" si="234"/>
        <v>0</v>
      </c>
      <c r="AV514" s="34">
        <f t="shared" si="234"/>
        <v>0</v>
      </c>
      <c r="AX514" s="35" t="str">
        <f t="shared" si="226"/>
        <v>OK</v>
      </c>
      <c r="AY514" s="53">
        <v>537</v>
      </c>
      <c r="AZ514" s="5">
        <f t="shared" si="229"/>
        <v>2504162.5007466287</v>
      </c>
      <c r="BA514" s="7">
        <f>IF(AY514&lt;&gt;0,VLOOKUP(AY514,'2021 ROO Import'!$A$1:$D$966,4,FALSE),0)</f>
        <v>2504162.5007466287</v>
      </c>
    </row>
    <row r="515" spans="1:53" ht="9.75" customHeight="1" x14ac:dyDescent="0.2">
      <c r="A515" s="25">
        <f t="shared" si="218"/>
        <v>515</v>
      </c>
      <c r="B515" s="3" t="s">
        <v>46</v>
      </c>
      <c r="C515" s="3" t="s">
        <v>558</v>
      </c>
      <c r="E515" s="44" t="s">
        <v>628</v>
      </c>
      <c r="F515" s="3">
        <f t="shared" ref="F515:F524" si="235">($AZ515)</f>
        <v>1128991.3749571401</v>
      </c>
      <c r="G515" s="34">
        <f t="shared" si="234"/>
        <v>0</v>
      </c>
      <c r="H515" s="34">
        <f t="shared" si="234"/>
        <v>0</v>
      </c>
      <c r="I515" s="34">
        <f t="shared" si="234"/>
        <v>0</v>
      </c>
      <c r="J515" s="34">
        <f t="shared" si="234"/>
        <v>1128991.3749571401</v>
      </c>
      <c r="K515" s="34">
        <f t="shared" si="234"/>
        <v>0</v>
      </c>
      <c r="L515" s="34">
        <f t="shared" si="234"/>
        <v>0</v>
      </c>
      <c r="M515" s="34">
        <f t="shared" si="234"/>
        <v>0</v>
      </c>
      <c r="N515" s="34">
        <f t="shared" si="234"/>
        <v>0</v>
      </c>
      <c r="O515" s="34">
        <f t="shared" si="234"/>
        <v>0</v>
      </c>
      <c r="P515" s="34">
        <f t="shared" si="234"/>
        <v>0</v>
      </c>
      <c r="Q515" s="34">
        <f t="shared" si="234"/>
        <v>0</v>
      </c>
      <c r="R515" s="34">
        <f t="shared" si="234"/>
        <v>0</v>
      </c>
      <c r="S515" s="34">
        <f t="shared" si="234"/>
        <v>0</v>
      </c>
      <c r="T515" s="34">
        <f t="shared" si="234"/>
        <v>0</v>
      </c>
      <c r="U515" s="34">
        <f t="shared" si="234"/>
        <v>0</v>
      </c>
      <c r="V515" s="34">
        <f t="shared" si="234"/>
        <v>0</v>
      </c>
      <c r="W515" s="34">
        <f t="shared" si="234"/>
        <v>0</v>
      </c>
      <c r="X515" s="34">
        <f t="shared" si="234"/>
        <v>0</v>
      </c>
      <c r="Y515" s="34">
        <f t="shared" si="234"/>
        <v>0</v>
      </c>
      <c r="Z515" s="34">
        <f t="shared" si="234"/>
        <v>0</v>
      </c>
      <c r="AA515" s="34">
        <f t="shared" si="234"/>
        <v>0</v>
      </c>
      <c r="AB515" s="34">
        <f t="shared" si="234"/>
        <v>0</v>
      </c>
      <c r="AC515" s="34">
        <f t="shared" si="234"/>
        <v>0</v>
      </c>
      <c r="AD515" s="34">
        <f t="shared" si="234"/>
        <v>0</v>
      </c>
      <c r="AE515" s="34">
        <f t="shared" si="234"/>
        <v>0</v>
      </c>
      <c r="AF515" s="34">
        <f t="shared" si="234"/>
        <v>0</v>
      </c>
      <c r="AG515" s="34">
        <f t="shared" si="234"/>
        <v>0</v>
      </c>
      <c r="AH515" s="34">
        <f t="shared" si="234"/>
        <v>0</v>
      </c>
      <c r="AI515" s="34">
        <f t="shared" si="234"/>
        <v>0</v>
      </c>
      <c r="AJ515" s="34">
        <f t="shared" si="234"/>
        <v>0</v>
      </c>
      <c r="AK515" s="34">
        <f t="shared" si="234"/>
        <v>0</v>
      </c>
      <c r="AL515" s="34">
        <f t="shared" si="234"/>
        <v>0</v>
      </c>
      <c r="AM515" s="34">
        <f t="shared" si="234"/>
        <v>0</v>
      </c>
      <c r="AN515" s="34">
        <f t="shared" si="234"/>
        <v>0</v>
      </c>
      <c r="AO515" s="34">
        <f t="shared" si="234"/>
        <v>0</v>
      </c>
      <c r="AP515" s="34">
        <f t="shared" si="234"/>
        <v>0</v>
      </c>
      <c r="AQ515" s="34">
        <f t="shared" si="234"/>
        <v>0</v>
      </c>
      <c r="AR515" s="34">
        <f t="shared" si="234"/>
        <v>0</v>
      </c>
      <c r="AS515" s="34">
        <f t="shared" si="234"/>
        <v>0</v>
      </c>
      <c r="AT515" s="34">
        <f t="shared" si="234"/>
        <v>0</v>
      </c>
      <c r="AU515" s="34">
        <f t="shared" si="234"/>
        <v>0</v>
      </c>
      <c r="AV515" s="34">
        <f t="shared" si="234"/>
        <v>0</v>
      </c>
      <c r="AX515" s="35" t="str">
        <f t="shared" si="226"/>
        <v>OK</v>
      </c>
      <c r="AY515" s="53">
        <v>538</v>
      </c>
      <c r="AZ515" s="5">
        <f t="shared" si="229"/>
        <v>1128991.3749571401</v>
      </c>
      <c r="BA515" s="7">
        <f>IF(AY515&lt;&gt;0,VLOOKUP(AY515,'2021 ROO Import'!$A$1:$D$966,4,FALSE),0)</f>
        <v>1128991.3749571401</v>
      </c>
    </row>
    <row r="516" spans="1:53" ht="9.75" customHeight="1" x14ac:dyDescent="0.2">
      <c r="A516" s="25">
        <f t="shared" si="218"/>
        <v>516</v>
      </c>
      <c r="B516" s="3" t="s">
        <v>46</v>
      </c>
      <c r="C516" s="3" t="s">
        <v>560</v>
      </c>
      <c r="E516" s="44" t="s">
        <v>625</v>
      </c>
      <c r="F516" s="3">
        <f>($AZ516)</f>
        <v>899541.76137407531</v>
      </c>
      <c r="G516" s="34">
        <f t="shared" si="234"/>
        <v>0</v>
      </c>
      <c r="H516" s="34">
        <f t="shared" si="234"/>
        <v>0</v>
      </c>
      <c r="I516" s="34">
        <f t="shared" si="234"/>
        <v>0</v>
      </c>
      <c r="J516" s="34">
        <f t="shared" si="234"/>
        <v>899541.76137407531</v>
      </c>
      <c r="K516" s="34">
        <f t="shared" si="234"/>
        <v>0</v>
      </c>
      <c r="L516" s="34">
        <f t="shared" si="234"/>
        <v>0</v>
      </c>
      <c r="M516" s="34">
        <f t="shared" si="234"/>
        <v>0</v>
      </c>
      <c r="N516" s="34">
        <f t="shared" si="234"/>
        <v>0</v>
      </c>
      <c r="O516" s="34">
        <f t="shared" si="234"/>
        <v>0</v>
      </c>
      <c r="P516" s="34">
        <f t="shared" si="234"/>
        <v>0</v>
      </c>
      <c r="Q516" s="34">
        <f t="shared" si="234"/>
        <v>0</v>
      </c>
      <c r="R516" s="34">
        <f t="shared" si="234"/>
        <v>0</v>
      </c>
      <c r="S516" s="34">
        <f t="shared" si="234"/>
        <v>0</v>
      </c>
      <c r="T516" s="34">
        <f t="shared" si="234"/>
        <v>0</v>
      </c>
      <c r="U516" s="34">
        <f t="shared" si="234"/>
        <v>0</v>
      </c>
      <c r="V516" s="34">
        <f t="shared" si="234"/>
        <v>0</v>
      </c>
      <c r="W516" s="34">
        <f t="shared" si="234"/>
        <v>0</v>
      </c>
      <c r="X516" s="34">
        <f t="shared" si="234"/>
        <v>0</v>
      </c>
      <c r="Y516" s="34">
        <f t="shared" si="234"/>
        <v>0</v>
      </c>
      <c r="Z516" s="34">
        <f t="shared" si="234"/>
        <v>0</v>
      </c>
      <c r="AA516" s="34">
        <f t="shared" si="234"/>
        <v>0</v>
      </c>
      <c r="AB516" s="34">
        <f t="shared" si="234"/>
        <v>0</v>
      </c>
      <c r="AC516" s="34">
        <f t="shared" si="234"/>
        <v>0</v>
      </c>
      <c r="AD516" s="34">
        <f t="shared" si="234"/>
        <v>0</v>
      </c>
      <c r="AE516" s="34">
        <f t="shared" si="234"/>
        <v>0</v>
      </c>
      <c r="AF516" s="34">
        <f t="shared" si="234"/>
        <v>0</v>
      </c>
      <c r="AG516" s="34">
        <f t="shared" si="234"/>
        <v>0</v>
      </c>
      <c r="AH516" s="34">
        <f t="shared" si="234"/>
        <v>0</v>
      </c>
      <c r="AI516" s="34">
        <f t="shared" si="234"/>
        <v>0</v>
      </c>
      <c r="AJ516" s="34">
        <f t="shared" si="234"/>
        <v>0</v>
      </c>
      <c r="AK516" s="34">
        <f t="shared" si="234"/>
        <v>0</v>
      </c>
      <c r="AL516" s="34">
        <f t="shared" si="234"/>
        <v>0</v>
      </c>
      <c r="AM516" s="34">
        <f t="shared" si="234"/>
        <v>0</v>
      </c>
      <c r="AN516" s="34">
        <f t="shared" si="234"/>
        <v>0</v>
      </c>
      <c r="AO516" s="34">
        <f t="shared" si="234"/>
        <v>0</v>
      </c>
      <c r="AP516" s="34">
        <f t="shared" si="234"/>
        <v>0</v>
      </c>
      <c r="AQ516" s="34">
        <f t="shared" si="234"/>
        <v>0</v>
      </c>
      <c r="AR516" s="34">
        <f t="shared" si="234"/>
        <v>0</v>
      </c>
      <c r="AS516" s="34">
        <f t="shared" si="234"/>
        <v>0</v>
      </c>
      <c r="AT516" s="34">
        <f t="shared" si="234"/>
        <v>0</v>
      </c>
      <c r="AU516" s="34">
        <f t="shared" si="234"/>
        <v>0</v>
      </c>
      <c r="AV516" s="34">
        <f t="shared" si="234"/>
        <v>0</v>
      </c>
      <c r="AX516" s="35" t="str">
        <f t="shared" si="226"/>
        <v>OK</v>
      </c>
      <c r="AY516" s="53">
        <v>539</v>
      </c>
      <c r="AZ516" s="5">
        <f t="shared" si="229"/>
        <v>899541.76137407531</v>
      </c>
      <c r="BA516" s="7">
        <f>IF(AY516&lt;&gt;0,VLOOKUP(AY516,'2021 ROO Import'!$A$1:$D$966,4,FALSE),0)</f>
        <v>899541.76137407531</v>
      </c>
    </row>
    <row r="517" spans="1:53" ht="9.75" customHeight="1" x14ac:dyDescent="0.2">
      <c r="A517" s="25">
        <f t="shared" si="218"/>
        <v>517</v>
      </c>
      <c r="B517" s="3" t="s">
        <v>46</v>
      </c>
      <c r="C517" s="3" t="s">
        <v>1375</v>
      </c>
      <c r="E517" s="44" t="s">
        <v>639</v>
      </c>
      <c r="F517" s="3">
        <f>($AZ517)</f>
        <v>0</v>
      </c>
      <c r="G517" s="34">
        <f t="shared" si="234"/>
        <v>0</v>
      </c>
      <c r="H517" s="34">
        <f t="shared" si="234"/>
        <v>0</v>
      </c>
      <c r="I517" s="34">
        <f t="shared" si="234"/>
        <v>0</v>
      </c>
      <c r="J517" s="34">
        <f t="shared" si="234"/>
        <v>0</v>
      </c>
      <c r="K517" s="34">
        <f t="shared" si="234"/>
        <v>0</v>
      </c>
      <c r="L517" s="34">
        <f t="shared" si="234"/>
        <v>0</v>
      </c>
      <c r="M517" s="34">
        <f t="shared" si="234"/>
        <v>0</v>
      </c>
      <c r="N517" s="34">
        <f t="shared" si="234"/>
        <v>0</v>
      </c>
      <c r="O517" s="34">
        <f t="shared" si="234"/>
        <v>0</v>
      </c>
      <c r="P517" s="34">
        <f t="shared" si="234"/>
        <v>0</v>
      </c>
      <c r="Q517" s="34">
        <f t="shared" si="234"/>
        <v>0</v>
      </c>
      <c r="R517" s="34">
        <f t="shared" si="234"/>
        <v>0</v>
      </c>
      <c r="S517" s="34">
        <f t="shared" si="234"/>
        <v>0</v>
      </c>
      <c r="T517" s="34">
        <f t="shared" si="234"/>
        <v>0</v>
      </c>
      <c r="U517" s="34">
        <f t="shared" si="234"/>
        <v>0</v>
      </c>
      <c r="V517" s="34">
        <f t="shared" si="234"/>
        <v>0</v>
      </c>
      <c r="W517" s="34">
        <f t="shared" si="234"/>
        <v>0</v>
      </c>
      <c r="X517" s="34">
        <f t="shared" si="234"/>
        <v>0</v>
      </c>
      <c r="Y517" s="34">
        <f t="shared" si="234"/>
        <v>0</v>
      </c>
      <c r="Z517" s="34">
        <f t="shared" si="234"/>
        <v>0</v>
      </c>
      <c r="AA517" s="34">
        <f t="shared" si="234"/>
        <v>0</v>
      </c>
      <c r="AB517" s="34">
        <f t="shared" si="234"/>
        <v>0</v>
      </c>
      <c r="AC517" s="34">
        <f t="shared" si="234"/>
        <v>0</v>
      </c>
      <c r="AD517" s="34">
        <f t="shared" si="234"/>
        <v>0</v>
      </c>
      <c r="AE517" s="34">
        <f t="shared" si="234"/>
        <v>0</v>
      </c>
      <c r="AF517" s="34">
        <f t="shared" si="234"/>
        <v>0</v>
      </c>
      <c r="AG517" s="34">
        <f t="shared" si="234"/>
        <v>0</v>
      </c>
      <c r="AH517" s="34">
        <f t="shared" si="234"/>
        <v>0</v>
      </c>
      <c r="AI517" s="34">
        <f t="shared" si="234"/>
        <v>0</v>
      </c>
      <c r="AJ517" s="34">
        <f t="shared" si="234"/>
        <v>0</v>
      </c>
      <c r="AK517" s="34">
        <f t="shared" si="234"/>
        <v>0</v>
      </c>
      <c r="AL517" s="34">
        <f t="shared" si="234"/>
        <v>0</v>
      </c>
      <c r="AM517" s="34">
        <f t="shared" si="234"/>
        <v>0</v>
      </c>
      <c r="AN517" s="34">
        <f t="shared" si="234"/>
        <v>0</v>
      </c>
      <c r="AO517" s="34">
        <f t="shared" si="234"/>
        <v>0</v>
      </c>
      <c r="AP517" s="34">
        <f t="shared" si="234"/>
        <v>0</v>
      </c>
      <c r="AQ517" s="34">
        <f t="shared" si="234"/>
        <v>0</v>
      </c>
      <c r="AR517" s="34">
        <f t="shared" si="234"/>
        <v>0</v>
      </c>
      <c r="AS517" s="34">
        <f t="shared" si="234"/>
        <v>0</v>
      </c>
      <c r="AT517" s="34">
        <f t="shared" si="234"/>
        <v>0</v>
      </c>
      <c r="AU517" s="34">
        <f t="shared" si="234"/>
        <v>0</v>
      </c>
      <c r="AV517" s="34">
        <f t="shared" si="234"/>
        <v>0</v>
      </c>
      <c r="AX517" s="35" t="str">
        <f t="shared" si="226"/>
        <v>OK</v>
      </c>
      <c r="AY517" s="53">
        <v>540</v>
      </c>
      <c r="AZ517" s="5">
        <f t="shared" si="229"/>
        <v>0</v>
      </c>
      <c r="BA517" s="7">
        <f>IF(AY517&lt;&gt;0,VLOOKUP(AY517,'2021 ROO Import'!$A$1:$D$966,4,FALSE),0)</f>
        <v>0</v>
      </c>
    </row>
    <row r="518" spans="1:53" ht="9.75" customHeight="1" x14ac:dyDescent="0.2">
      <c r="A518" s="25">
        <f t="shared" si="218"/>
        <v>518</v>
      </c>
      <c r="B518" s="3" t="s">
        <v>46</v>
      </c>
      <c r="C518" s="3" t="s">
        <v>559</v>
      </c>
      <c r="E518" s="44" t="s">
        <v>1002</v>
      </c>
      <c r="F518" s="3">
        <f t="shared" si="235"/>
        <v>0</v>
      </c>
      <c r="G518" s="34">
        <f t="shared" si="234"/>
        <v>0</v>
      </c>
      <c r="H518" s="34">
        <f t="shared" si="234"/>
        <v>0</v>
      </c>
      <c r="I518" s="34">
        <f t="shared" si="234"/>
        <v>0</v>
      </c>
      <c r="J518" s="34">
        <f t="shared" si="234"/>
        <v>0</v>
      </c>
      <c r="K518" s="34">
        <f t="shared" si="234"/>
        <v>0</v>
      </c>
      <c r="L518" s="34">
        <f t="shared" si="234"/>
        <v>0</v>
      </c>
      <c r="M518" s="34">
        <f t="shared" si="234"/>
        <v>0</v>
      </c>
      <c r="N518" s="34">
        <f t="shared" si="234"/>
        <v>0</v>
      </c>
      <c r="O518" s="34">
        <f t="shared" si="234"/>
        <v>0</v>
      </c>
      <c r="P518" s="34">
        <f t="shared" si="234"/>
        <v>0</v>
      </c>
      <c r="Q518" s="34">
        <f t="shared" si="234"/>
        <v>0</v>
      </c>
      <c r="R518" s="34">
        <f t="shared" si="234"/>
        <v>0</v>
      </c>
      <c r="S518" s="34">
        <f t="shared" si="234"/>
        <v>0</v>
      </c>
      <c r="T518" s="34">
        <f t="shared" si="234"/>
        <v>0</v>
      </c>
      <c r="U518" s="34">
        <f t="shared" si="234"/>
        <v>0</v>
      </c>
      <c r="V518" s="34">
        <f t="shared" si="234"/>
        <v>0</v>
      </c>
      <c r="W518" s="34">
        <f t="shared" si="234"/>
        <v>0</v>
      </c>
      <c r="X518" s="34">
        <f t="shared" si="234"/>
        <v>0</v>
      </c>
      <c r="Y518" s="34">
        <f t="shared" si="234"/>
        <v>0</v>
      </c>
      <c r="Z518" s="34">
        <f t="shared" si="234"/>
        <v>0</v>
      </c>
      <c r="AA518" s="34">
        <f t="shared" si="234"/>
        <v>0</v>
      </c>
      <c r="AB518" s="34">
        <f t="shared" si="234"/>
        <v>0</v>
      </c>
      <c r="AC518" s="34">
        <f t="shared" si="234"/>
        <v>0</v>
      </c>
      <c r="AD518" s="34">
        <f t="shared" si="234"/>
        <v>0</v>
      </c>
      <c r="AE518" s="34">
        <f t="shared" si="234"/>
        <v>0</v>
      </c>
      <c r="AF518" s="34">
        <f t="shared" si="234"/>
        <v>0</v>
      </c>
      <c r="AG518" s="34">
        <f t="shared" si="234"/>
        <v>0</v>
      </c>
      <c r="AH518" s="34">
        <f t="shared" si="234"/>
        <v>0</v>
      </c>
      <c r="AI518" s="34">
        <f t="shared" si="234"/>
        <v>0</v>
      </c>
      <c r="AJ518" s="34">
        <f t="shared" si="234"/>
        <v>0</v>
      </c>
      <c r="AK518" s="34">
        <f t="shared" si="234"/>
        <v>0</v>
      </c>
      <c r="AL518" s="34">
        <f t="shared" si="234"/>
        <v>0</v>
      </c>
      <c r="AM518" s="34">
        <f t="shared" si="234"/>
        <v>0</v>
      </c>
      <c r="AN518" s="34">
        <f t="shared" si="234"/>
        <v>0</v>
      </c>
      <c r="AO518" s="34">
        <f t="shared" si="234"/>
        <v>0</v>
      </c>
      <c r="AP518" s="34">
        <f t="shared" si="234"/>
        <v>0</v>
      </c>
      <c r="AQ518" s="34">
        <f t="shared" si="234"/>
        <v>0</v>
      </c>
      <c r="AR518" s="34">
        <f t="shared" si="234"/>
        <v>0</v>
      </c>
      <c r="AS518" s="34">
        <f t="shared" si="234"/>
        <v>0</v>
      </c>
      <c r="AT518" s="34">
        <f t="shared" si="234"/>
        <v>0</v>
      </c>
      <c r="AU518" s="34">
        <f t="shared" si="234"/>
        <v>0</v>
      </c>
      <c r="AV518" s="34">
        <f t="shared" si="234"/>
        <v>0</v>
      </c>
      <c r="AX518" s="35" t="str">
        <f t="shared" si="226"/>
        <v>OK</v>
      </c>
      <c r="AY518" s="53">
        <v>541</v>
      </c>
      <c r="AZ518" s="5">
        <f t="shared" si="229"/>
        <v>0</v>
      </c>
      <c r="BA518" s="7">
        <f>IF(AY518&lt;&gt;0,VLOOKUP(AY518,'2021 ROO Import'!$A$1:$D$966,4,FALSE),0)</f>
        <v>0</v>
      </c>
    </row>
    <row r="519" spans="1:53" ht="9.75" customHeight="1" x14ac:dyDescent="0.2">
      <c r="A519" s="25">
        <f t="shared" si="218"/>
        <v>519</v>
      </c>
      <c r="B519" s="3" t="s">
        <v>46</v>
      </c>
      <c r="C519" s="3" t="s">
        <v>561</v>
      </c>
      <c r="E519" s="44" t="s">
        <v>1002</v>
      </c>
      <c r="F519" s="3">
        <f t="shared" si="235"/>
        <v>147294.07505467138</v>
      </c>
      <c r="G519" s="34">
        <f t="shared" si="234"/>
        <v>0</v>
      </c>
      <c r="H519" s="34">
        <f t="shared" si="234"/>
        <v>0</v>
      </c>
      <c r="I519" s="34">
        <f t="shared" si="234"/>
        <v>0</v>
      </c>
      <c r="J519" s="34">
        <f t="shared" si="234"/>
        <v>0</v>
      </c>
      <c r="K519" s="34">
        <f t="shared" si="234"/>
        <v>0</v>
      </c>
      <c r="L519" s="34">
        <f t="shared" si="234"/>
        <v>0</v>
      </c>
      <c r="M519" s="34">
        <f t="shared" si="234"/>
        <v>0</v>
      </c>
      <c r="N519" s="34">
        <f t="shared" si="234"/>
        <v>147284.91954347739</v>
      </c>
      <c r="O519" s="34">
        <f t="shared" si="234"/>
        <v>0</v>
      </c>
      <c r="P519" s="34">
        <f t="shared" si="234"/>
        <v>9.1555111940018303</v>
      </c>
      <c r="Q519" s="34">
        <f t="shared" si="234"/>
        <v>0</v>
      </c>
      <c r="R519" s="34">
        <f t="shared" si="234"/>
        <v>0</v>
      </c>
      <c r="S519" s="34">
        <f t="shared" si="234"/>
        <v>0</v>
      </c>
      <c r="T519" s="34">
        <f t="shared" si="234"/>
        <v>0</v>
      </c>
      <c r="U519" s="34">
        <f t="shared" si="234"/>
        <v>0</v>
      </c>
      <c r="V519" s="34">
        <f t="shared" si="234"/>
        <v>0</v>
      </c>
      <c r="W519" s="34">
        <f t="shared" si="234"/>
        <v>0</v>
      </c>
      <c r="X519" s="34">
        <f t="shared" si="234"/>
        <v>0</v>
      </c>
      <c r="Y519" s="34">
        <f t="shared" si="234"/>
        <v>0</v>
      </c>
      <c r="Z519" s="34">
        <f t="shared" si="234"/>
        <v>0</v>
      </c>
      <c r="AA519" s="34">
        <f t="shared" si="234"/>
        <v>0</v>
      </c>
      <c r="AB519" s="34">
        <f t="shared" si="234"/>
        <v>0</v>
      </c>
      <c r="AC519" s="34">
        <f t="shared" si="234"/>
        <v>0</v>
      </c>
      <c r="AD519" s="34">
        <f t="shared" si="234"/>
        <v>0</v>
      </c>
      <c r="AE519" s="34">
        <f t="shared" si="234"/>
        <v>0</v>
      </c>
      <c r="AF519" s="34">
        <f t="shared" si="234"/>
        <v>0</v>
      </c>
      <c r="AG519" s="34">
        <f t="shared" si="234"/>
        <v>0</v>
      </c>
      <c r="AH519" s="34">
        <f t="shared" si="234"/>
        <v>0</v>
      </c>
      <c r="AI519" s="34">
        <f t="shared" si="234"/>
        <v>0</v>
      </c>
      <c r="AJ519" s="34">
        <f t="shared" si="234"/>
        <v>0</v>
      </c>
      <c r="AK519" s="34">
        <f t="shared" si="234"/>
        <v>0</v>
      </c>
      <c r="AL519" s="34">
        <f t="shared" si="234"/>
        <v>0</v>
      </c>
      <c r="AM519" s="34">
        <f t="shared" si="234"/>
        <v>0</v>
      </c>
      <c r="AN519" s="34">
        <f t="shared" si="234"/>
        <v>0</v>
      </c>
      <c r="AO519" s="34">
        <f t="shared" si="234"/>
        <v>0</v>
      </c>
      <c r="AP519" s="34">
        <f t="shared" si="234"/>
        <v>0</v>
      </c>
      <c r="AQ519" s="34">
        <f t="shared" si="234"/>
        <v>0</v>
      </c>
      <c r="AR519" s="34">
        <f t="shared" si="234"/>
        <v>0</v>
      </c>
      <c r="AS519" s="34">
        <f t="shared" si="234"/>
        <v>0</v>
      </c>
      <c r="AT519" s="34">
        <f t="shared" si="234"/>
        <v>0</v>
      </c>
      <c r="AU519" s="34">
        <f t="shared" si="234"/>
        <v>0</v>
      </c>
      <c r="AV519" s="34">
        <f t="shared" si="234"/>
        <v>0</v>
      </c>
      <c r="AX519" s="35" t="str">
        <f t="shared" si="226"/>
        <v>OK</v>
      </c>
      <c r="AY519" s="53">
        <v>542</v>
      </c>
      <c r="AZ519" s="5">
        <f t="shared" si="229"/>
        <v>147294.07505467138</v>
      </c>
      <c r="BA519" s="7">
        <f>IF(AY519&lt;&gt;0,VLOOKUP(AY519,'2021 ROO Import'!$A$1:$D$966,4,FALSE),0)</f>
        <v>147294.07505467138</v>
      </c>
    </row>
    <row r="520" spans="1:53" ht="9.75" customHeight="1" x14ac:dyDescent="0.2">
      <c r="A520" s="25">
        <f t="shared" ref="A520:A582" si="236">A519+1</f>
        <v>520</v>
      </c>
      <c r="B520" s="3" t="s">
        <v>46</v>
      </c>
      <c r="C520" s="3" t="s">
        <v>1158</v>
      </c>
      <c r="E520" s="44" t="s">
        <v>1062</v>
      </c>
      <c r="F520" s="3">
        <f t="shared" si="235"/>
        <v>152184.09854923128</v>
      </c>
      <c r="G520" s="34">
        <f t="shared" si="234"/>
        <v>69525.461194354575</v>
      </c>
      <c r="H520" s="34">
        <f t="shared" ref="H520:AV524" si="237">INDEX(Func_Alloc,MATCH($E520,FA_Desc,0),MATCH(H$6,$G$6:$AV$6,0))*$F520</f>
        <v>0</v>
      </c>
      <c r="I520" s="34">
        <f t="shared" si="237"/>
        <v>0</v>
      </c>
      <c r="J520" s="34">
        <f t="shared" si="237"/>
        <v>82658.637354876701</v>
      </c>
      <c r="K520" s="34">
        <f t="shared" si="237"/>
        <v>0</v>
      </c>
      <c r="L520" s="34">
        <f t="shared" si="237"/>
        <v>0</v>
      </c>
      <c r="M520" s="34">
        <f t="shared" si="237"/>
        <v>0</v>
      </c>
      <c r="N520" s="34">
        <f t="shared" si="237"/>
        <v>0</v>
      </c>
      <c r="O520" s="34">
        <f t="shared" si="237"/>
        <v>0</v>
      </c>
      <c r="P520" s="34">
        <f t="shared" si="237"/>
        <v>0</v>
      </c>
      <c r="Q520" s="34">
        <f t="shared" si="237"/>
        <v>0</v>
      </c>
      <c r="R520" s="34">
        <f t="shared" si="237"/>
        <v>0</v>
      </c>
      <c r="S520" s="34">
        <f t="shared" si="237"/>
        <v>0</v>
      </c>
      <c r="T520" s="34">
        <f t="shared" si="237"/>
        <v>0</v>
      </c>
      <c r="U520" s="34">
        <f t="shared" si="237"/>
        <v>0</v>
      </c>
      <c r="V520" s="34">
        <f t="shared" si="237"/>
        <v>0</v>
      </c>
      <c r="W520" s="34">
        <f t="shared" si="237"/>
        <v>0</v>
      </c>
      <c r="X520" s="34">
        <f t="shared" si="237"/>
        <v>0</v>
      </c>
      <c r="Y520" s="34">
        <f t="shared" si="237"/>
        <v>0</v>
      </c>
      <c r="Z520" s="34">
        <f t="shared" si="237"/>
        <v>0</v>
      </c>
      <c r="AA520" s="34">
        <f t="shared" si="237"/>
        <v>0</v>
      </c>
      <c r="AB520" s="34">
        <f t="shared" si="237"/>
        <v>0</v>
      </c>
      <c r="AC520" s="34">
        <f t="shared" si="237"/>
        <v>0</v>
      </c>
      <c r="AD520" s="34">
        <f t="shared" si="237"/>
        <v>0</v>
      </c>
      <c r="AE520" s="34">
        <f t="shared" si="237"/>
        <v>0</v>
      </c>
      <c r="AF520" s="34">
        <f t="shared" si="237"/>
        <v>0</v>
      </c>
      <c r="AG520" s="34">
        <f t="shared" si="237"/>
        <v>0</v>
      </c>
      <c r="AH520" s="34">
        <f t="shared" si="237"/>
        <v>0</v>
      </c>
      <c r="AI520" s="34">
        <f t="shared" si="237"/>
        <v>0</v>
      </c>
      <c r="AJ520" s="34">
        <f t="shared" si="237"/>
        <v>0</v>
      </c>
      <c r="AK520" s="34">
        <f t="shared" si="237"/>
        <v>0</v>
      </c>
      <c r="AL520" s="34">
        <f t="shared" si="237"/>
        <v>0</v>
      </c>
      <c r="AM520" s="34">
        <f t="shared" si="237"/>
        <v>0</v>
      </c>
      <c r="AN520" s="34">
        <f t="shared" si="237"/>
        <v>0</v>
      </c>
      <c r="AO520" s="34">
        <f t="shared" si="237"/>
        <v>0</v>
      </c>
      <c r="AP520" s="34">
        <f t="shared" si="237"/>
        <v>0</v>
      </c>
      <c r="AQ520" s="34">
        <f t="shared" si="237"/>
        <v>0</v>
      </c>
      <c r="AR520" s="34">
        <f t="shared" si="237"/>
        <v>0</v>
      </c>
      <c r="AS520" s="34">
        <f t="shared" si="237"/>
        <v>0</v>
      </c>
      <c r="AT520" s="34">
        <f t="shared" si="237"/>
        <v>0</v>
      </c>
      <c r="AU520" s="34">
        <f t="shared" si="237"/>
        <v>0</v>
      </c>
      <c r="AV520" s="34">
        <f t="shared" si="237"/>
        <v>0</v>
      </c>
      <c r="AX520" s="35" t="str">
        <f t="shared" si="226"/>
        <v>OK</v>
      </c>
      <c r="AY520" s="53">
        <v>543</v>
      </c>
      <c r="AZ520" s="5">
        <f t="shared" si="229"/>
        <v>152184.09854923128</v>
      </c>
      <c r="BA520" s="7">
        <f>IF(AY520&lt;&gt;0,VLOOKUP(AY520,'2021 ROO Import'!$A$1:$D$966,4,FALSE),0)</f>
        <v>152184.09854923128</v>
      </c>
    </row>
    <row r="521" spans="1:53" ht="9.75" customHeight="1" x14ac:dyDescent="0.2">
      <c r="A521" s="25">
        <f t="shared" si="236"/>
        <v>521</v>
      </c>
      <c r="B521" s="3" t="s">
        <v>46</v>
      </c>
      <c r="C521" s="3" t="s">
        <v>562</v>
      </c>
      <c r="E521" s="44" t="s">
        <v>1010</v>
      </c>
      <c r="F521" s="3">
        <f t="shared" si="235"/>
        <v>0</v>
      </c>
      <c r="G521" s="34">
        <f t="shared" si="234"/>
        <v>0</v>
      </c>
      <c r="H521" s="34">
        <f t="shared" si="237"/>
        <v>0</v>
      </c>
      <c r="I521" s="34">
        <f t="shared" si="237"/>
        <v>0</v>
      </c>
      <c r="J521" s="34">
        <f t="shared" si="237"/>
        <v>0</v>
      </c>
      <c r="K521" s="34">
        <f t="shared" si="237"/>
        <v>0</v>
      </c>
      <c r="L521" s="34">
        <f t="shared" si="237"/>
        <v>0</v>
      </c>
      <c r="M521" s="34">
        <f t="shared" si="237"/>
        <v>0</v>
      </c>
      <c r="N521" s="34">
        <f t="shared" si="237"/>
        <v>0</v>
      </c>
      <c r="O521" s="34">
        <f t="shared" si="237"/>
        <v>0</v>
      </c>
      <c r="P521" s="34">
        <f t="shared" si="237"/>
        <v>0</v>
      </c>
      <c r="Q521" s="34">
        <f t="shared" si="237"/>
        <v>0</v>
      </c>
      <c r="R521" s="34">
        <f t="shared" si="237"/>
        <v>0</v>
      </c>
      <c r="S521" s="34">
        <f t="shared" si="237"/>
        <v>0</v>
      </c>
      <c r="T521" s="34">
        <f t="shared" si="237"/>
        <v>0</v>
      </c>
      <c r="U521" s="34">
        <f t="shared" si="237"/>
        <v>0</v>
      </c>
      <c r="V521" s="34">
        <f t="shared" si="237"/>
        <v>0</v>
      </c>
      <c r="W521" s="34">
        <f t="shared" si="237"/>
        <v>0</v>
      </c>
      <c r="X521" s="34">
        <f t="shared" si="237"/>
        <v>0</v>
      </c>
      <c r="Y521" s="34">
        <f t="shared" si="237"/>
        <v>0</v>
      </c>
      <c r="Z521" s="34">
        <f t="shared" si="237"/>
        <v>0</v>
      </c>
      <c r="AA521" s="34">
        <f t="shared" si="237"/>
        <v>0</v>
      </c>
      <c r="AB521" s="34">
        <f t="shared" si="237"/>
        <v>0</v>
      </c>
      <c r="AC521" s="34">
        <f t="shared" si="237"/>
        <v>0</v>
      </c>
      <c r="AD521" s="34">
        <f t="shared" si="237"/>
        <v>0</v>
      </c>
      <c r="AE521" s="34">
        <f t="shared" si="237"/>
        <v>0</v>
      </c>
      <c r="AF521" s="34">
        <f t="shared" si="237"/>
        <v>0</v>
      </c>
      <c r="AG521" s="34">
        <f t="shared" si="237"/>
        <v>0</v>
      </c>
      <c r="AH521" s="34">
        <f t="shared" si="237"/>
        <v>0</v>
      </c>
      <c r="AI521" s="34">
        <f t="shared" si="237"/>
        <v>0</v>
      </c>
      <c r="AJ521" s="34">
        <f t="shared" si="237"/>
        <v>0</v>
      </c>
      <c r="AK521" s="34">
        <f t="shared" si="237"/>
        <v>0</v>
      </c>
      <c r="AL521" s="34">
        <f t="shared" si="237"/>
        <v>0</v>
      </c>
      <c r="AM521" s="34">
        <f t="shared" si="237"/>
        <v>0</v>
      </c>
      <c r="AN521" s="34">
        <f t="shared" si="237"/>
        <v>0</v>
      </c>
      <c r="AO521" s="34">
        <f t="shared" si="237"/>
        <v>0</v>
      </c>
      <c r="AP521" s="34">
        <f t="shared" si="237"/>
        <v>0</v>
      </c>
      <c r="AQ521" s="34">
        <f t="shared" si="237"/>
        <v>0</v>
      </c>
      <c r="AR521" s="34">
        <f t="shared" si="237"/>
        <v>0</v>
      </c>
      <c r="AS521" s="34">
        <f t="shared" si="237"/>
        <v>0</v>
      </c>
      <c r="AT521" s="34">
        <f t="shared" si="237"/>
        <v>0</v>
      </c>
      <c r="AU521" s="34">
        <f t="shared" si="237"/>
        <v>0</v>
      </c>
      <c r="AV521" s="34">
        <f t="shared" si="237"/>
        <v>0</v>
      </c>
      <c r="AX521" s="35" t="str">
        <f t="shared" si="226"/>
        <v>OK</v>
      </c>
      <c r="AY521" s="53">
        <v>544</v>
      </c>
      <c r="AZ521" s="5">
        <f t="shared" si="229"/>
        <v>0</v>
      </c>
      <c r="BA521" s="7">
        <f>IF(AY521&lt;&gt;0,VLOOKUP(AY521,'2021 ROO Import'!$A$1:$D$966,4,FALSE),0)</f>
        <v>0</v>
      </c>
    </row>
    <row r="522" spans="1:53" ht="9.75" customHeight="1" x14ac:dyDescent="0.2">
      <c r="A522" s="25">
        <f t="shared" si="236"/>
        <v>522</v>
      </c>
      <c r="B522" s="3" t="s">
        <v>46</v>
      </c>
      <c r="C522" s="3" t="s">
        <v>563</v>
      </c>
      <c r="E522" s="44" t="s">
        <v>1010</v>
      </c>
      <c r="F522" s="3">
        <f t="shared" si="235"/>
        <v>25544</v>
      </c>
      <c r="G522" s="34">
        <f t="shared" si="234"/>
        <v>0</v>
      </c>
      <c r="H522" s="34">
        <f t="shared" si="237"/>
        <v>0</v>
      </c>
      <c r="I522" s="34">
        <f t="shared" si="237"/>
        <v>0</v>
      </c>
      <c r="J522" s="34">
        <f t="shared" si="237"/>
        <v>0</v>
      </c>
      <c r="K522" s="34">
        <f t="shared" si="237"/>
        <v>0</v>
      </c>
      <c r="L522" s="34">
        <f t="shared" si="237"/>
        <v>0</v>
      </c>
      <c r="M522" s="34">
        <f t="shared" si="237"/>
        <v>0</v>
      </c>
      <c r="N522" s="34">
        <f t="shared" si="237"/>
        <v>0</v>
      </c>
      <c r="O522" s="34">
        <f t="shared" si="237"/>
        <v>0</v>
      </c>
      <c r="P522" s="34">
        <f t="shared" si="237"/>
        <v>0</v>
      </c>
      <c r="Q522" s="34">
        <f t="shared" si="237"/>
        <v>0</v>
      </c>
      <c r="R522" s="34">
        <f t="shared" si="237"/>
        <v>0</v>
      </c>
      <c r="S522" s="34">
        <f t="shared" si="237"/>
        <v>0</v>
      </c>
      <c r="T522" s="34">
        <f t="shared" si="237"/>
        <v>0</v>
      </c>
      <c r="U522" s="34">
        <f t="shared" si="237"/>
        <v>0</v>
      </c>
      <c r="V522" s="34">
        <f t="shared" si="237"/>
        <v>0</v>
      </c>
      <c r="W522" s="34">
        <f t="shared" si="237"/>
        <v>0</v>
      </c>
      <c r="X522" s="34">
        <f t="shared" si="237"/>
        <v>0</v>
      </c>
      <c r="Y522" s="34">
        <f t="shared" si="237"/>
        <v>0</v>
      </c>
      <c r="Z522" s="34">
        <f t="shared" si="237"/>
        <v>0</v>
      </c>
      <c r="AA522" s="34">
        <f t="shared" si="237"/>
        <v>0</v>
      </c>
      <c r="AB522" s="34">
        <f t="shared" si="237"/>
        <v>0</v>
      </c>
      <c r="AC522" s="34">
        <f t="shared" si="237"/>
        <v>0</v>
      </c>
      <c r="AD522" s="34">
        <f t="shared" si="237"/>
        <v>0</v>
      </c>
      <c r="AE522" s="34">
        <f t="shared" si="237"/>
        <v>0</v>
      </c>
      <c r="AF522" s="34">
        <f t="shared" si="237"/>
        <v>0</v>
      </c>
      <c r="AG522" s="34">
        <f t="shared" si="237"/>
        <v>0</v>
      </c>
      <c r="AH522" s="34">
        <f t="shared" si="237"/>
        <v>0</v>
      </c>
      <c r="AI522" s="34">
        <f t="shared" si="237"/>
        <v>0</v>
      </c>
      <c r="AJ522" s="34">
        <f t="shared" si="237"/>
        <v>0</v>
      </c>
      <c r="AK522" s="34">
        <f t="shared" si="237"/>
        <v>0</v>
      </c>
      <c r="AL522" s="34">
        <f t="shared" si="237"/>
        <v>0</v>
      </c>
      <c r="AM522" s="34">
        <f t="shared" si="237"/>
        <v>0</v>
      </c>
      <c r="AN522" s="34">
        <f t="shared" si="237"/>
        <v>0</v>
      </c>
      <c r="AO522" s="34">
        <f t="shared" si="237"/>
        <v>0</v>
      </c>
      <c r="AP522" s="34">
        <f t="shared" si="237"/>
        <v>0</v>
      </c>
      <c r="AQ522" s="34">
        <f t="shared" si="237"/>
        <v>0</v>
      </c>
      <c r="AR522" s="34">
        <f t="shared" si="237"/>
        <v>0</v>
      </c>
      <c r="AS522" s="34">
        <f t="shared" si="237"/>
        <v>0</v>
      </c>
      <c r="AT522" s="34">
        <f t="shared" si="237"/>
        <v>0</v>
      </c>
      <c r="AU522" s="34">
        <f t="shared" si="237"/>
        <v>25544</v>
      </c>
      <c r="AV522" s="34">
        <f t="shared" si="237"/>
        <v>0</v>
      </c>
      <c r="AX522" s="35" t="str">
        <f t="shared" si="226"/>
        <v>OK</v>
      </c>
      <c r="AY522" s="53">
        <v>545</v>
      </c>
      <c r="AZ522" s="5">
        <f t="shared" si="229"/>
        <v>25544</v>
      </c>
      <c r="BA522" s="7">
        <f>IF(AY522&lt;&gt;0,VLOOKUP(AY522,'2021 ROO Import'!$A$1:$D$966,4,FALSE),0)</f>
        <v>25544</v>
      </c>
    </row>
    <row r="523" spans="1:53" ht="9.75" customHeight="1" x14ac:dyDescent="0.2">
      <c r="A523" s="25">
        <f t="shared" si="236"/>
        <v>523</v>
      </c>
      <c r="B523" s="3" t="s">
        <v>46</v>
      </c>
      <c r="C523" s="3" t="s">
        <v>564</v>
      </c>
      <c r="E523" s="44" t="s">
        <v>1010</v>
      </c>
      <c r="F523" s="3">
        <f t="shared" si="235"/>
        <v>0</v>
      </c>
      <c r="G523" s="34">
        <f t="shared" ref="G523:V523" si="238">INDEX(Func_Alloc,MATCH($E523,FA_Desc,0),MATCH(G$6,$G$6:$AV$6,0))*$F523</f>
        <v>0</v>
      </c>
      <c r="H523" s="34">
        <f t="shared" si="238"/>
        <v>0</v>
      </c>
      <c r="I523" s="34">
        <f t="shared" si="238"/>
        <v>0</v>
      </c>
      <c r="J523" s="34">
        <f t="shared" si="238"/>
        <v>0</v>
      </c>
      <c r="K523" s="34">
        <f t="shared" si="238"/>
        <v>0</v>
      </c>
      <c r="L523" s="34">
        <f t="shared" si="238"/>
        <v>0</v>
      </c>
      <c r="M523" s="34">
        <f t="shared" si="238"/>
        <v>0</v>
      </c>
      <c r="N523" s="34">
        <f t="shared" si="238"/>
        <v>0</v>
      </c>
      <c r="O523" s="34">
        <f t="shared" si="238"/>
        <v>0</v>
      </c>
      <c r="P523" s="34">
        <f t="shared" si="238"/>
        <v>0</v>
      </c>
      <c r="Q523" s="34">
        <f t="shared" si="238"/>
        <v>0</v>
      </c>
      <c r="R523" s="34">
        <f t="shared" si="238"/>
        <v>0</v>
      </c>
      <c r="S523" s="34">
        <f t="shared" si="238"/>
        <v>0</v>
      </c>
      <c r="T523" s="34">
        <f t="shared" si="238"/>
        <v>0</v>
      </c>
      <c r="U523" s="34">
        <f t="shared" si="238"/>
        <v>0</v>
      </c>
      <c r="V523" s="34">
        <f t="shared" si="238"/>
        <v>0</v>
      </c>
      <c r="W523" s="34">
        <f t="shared" si="237"/>
        <v>0</v>
      </c>
      <c r="X523" s="34">
        <f t="shared" si="237"/>
        <v>0</v>
      </c>
      <c r="Y523" s="34">
        <f t="shared" si="237"/>
        <v>0</v>
      </c>
      <c r="Z523" s="34">
        <f t="shared" si="237"/>
        <v>0</v>
      </c>
      <c r="AA523" s="34">
        <f t="shared" si="237"/>
        <v>0</v>
      </c>
      <c r="AB523" s="34">
        <f t="shared" si="237"/>
        <v>0</v>
      </c>
      <c r="AC523" s="34">
        <f t="shared" si="237"/>
        <v>0</v>
      </c>
      <c r="AD523" s="34">
        <f t="shared" si="237"/>
        <v>0</v>
      </c>
      <c r="AE523" s="34">
        <f t="shared" si="237"/>
        <v>0</v>
      </c>
      <c r="AF523" s="34">
        <f t="shared" si="237"/>
        <v>0</v>
      </c>
      <c r="AG523" s="34">
        <f t="shared" si="237"/>
        <v>0</v>
      </c>
      <c r="AH523" s="34">
        <f t="shared" si="237"/>
        <v>0</v>
      </c>
      <c r="AI523" s="34">
        <f t="shared" si="237"/>
        <v>0</v>
      </c>
      <c r="AJ523" s="34">
        <f t="shared" si="237"/>
        <v>0</v>
      </c>
      <c r="AK523" s="34">
        <f t="shared" si="237"/>
        <v>0</v>
      </c>
      <c r="AL523" s="34">
        <f t="shared" si="237"/>
        <v>0</v>
      </c>
      <c r="AM523" s="34">
        <f t="shared" si="237"/>
        <v>0</v>
      </c>
      <c r="AN523" s="34">
        <f t="shared" si="237"/>
        <v>0</v>
      </c>
      <c r="AO523" s="34">
        <f t="shared" si="237"/>
        <v>0</v>
      </c>
      <c r="AP523" s="34">
        <f t="shared" si="237"/>
        <v>0</v>
      </c>
      <c r="AQ523" s="34">
        <f t="shared" si="237"/>
        <v>0</v>
      </c>
      <c r="AR523" s="34">
        <f t="shared" si="237"/>
        <v>0</v>
      </c>
      <c r="AS523" s="34">
        <f t="shared" si="237"/>
        <v>0</v>
      </c>
      <c r="AT523" s="34">
        <f t="shared" si="237"/>
        <v>0</v>
      </c>
      <c r="AU523" s="34">
        <f t="shared" si="237"/>
        <v>0</v>
      </c>
      <c r="AV523" s="34">
        <f t="shared" si="237"/>
        <v>0</v>
      </c>
      <c r="AX523" s="35" t="str">
        <f t="shared" si="226"/>
        <v>OK</v>
      </c>
      <c r="AY523" s="53">
        <v>546</v>
      </c>
      <c r="AZ523" s="5">
        <f t="shared" si="229"/>
        <v>0</v>
      </c>
      <c r="BA523" s="7">
        <f>IF(AY523&lt;&gt;0,VLOOKUP(AY523,'2021 ROO Import'!$A$1:$D$966,4,FALSE),0)</f>
        <v>0</v>
      </c>
    </row>
    <row r="524" spans="1:53" ht="9.75" customHeight="1" x14ac:dyDescent="0.2">
      <c r="A524" s="25">
        <f t="shared" si="236"/>
        <v>524</v>
      </c>
      <c r="B524" s="3" t="s">
        <v>46</v>
      </c>
      <c r="C524" s="3" t="s">
        <v>563</v>
      </c>
      <c r="E524" s="44" t="s">
        <v>1010</v>
      </c>
      <c r="F524" s="3">
        <f t="shared" si="235"/>
        <v>0</v>
      </c>
      <c r="G524" s="34">
        <f>INDEX(Func_Alloc,MATCH($E524,FA_Desc,0),MATCH(G$6,$G$6:$AV$6,0))*$F524</f>
        <v>0</v>
      </c>
      <c r="H524" s="34">
        <f t="shared" si="237"/>
        <v>0</v>
      </c>
      <c r="I524" s="34">
        <f t="shared" si="237"/>
        <v>0</v>
      </c>
      <c r="J524" s="34">
        <f t="shared" si="237"/>
        <v>0</v>
      </c>
      <c r="K524" s="34">
        <f t="shared" si="237"/>
        <v>0</v>
      </c>
      <c r="L524" s="34">
        <f t="shared" si="237"/>
        <v>0</v>
      </c>
      <c r="M524" s="34">
        <f t="shared" si="237"/>
        <v>0</v>
      </c>
      <c r="N524" s="34">
        <f t="shared" si="237"/>
        <v>0</v>
      </c>
      <c r="O524" s="34">
        <f t="shared" si="237"/>
        <v>0</v>
      </c>
      <c r="P524" s="34">
        <f t="shared" si="237"/>
        <v>0</v>
      </c>
      <c r="Q524" s="34">
        <f t="shared" si="237"/>
        <v>0</v>
      </c>
      <c r="R524" s="34">
        <f t="shared" si="237"/>
        <v>0</v>
      </c>
      <c r="S524" s="34">
        <f t="shared" si="237"/>
        <v>0</v>
      </c>
      <c r="T524" s="34">
        <f t="shared" si="237"/>
        <v>0</v>
      </c>
      <c r="U524" s="34">
        <f t="shared" si="237"/>
        <v>0</v>
      </c>
      <c r="V524" s="34">
        <f t="shared" si="237"/>
        <v>0</v>
      </c>
      <c r="W524" s="34">
        <f t="shared" si="237"/>
        <v>0</v>
      </c>
      <c r="X524" s="34">
        <f t="shared" si="237"/>
        <v>0</v>
      </c>
      <c r="Y524" s="34">
        <f t="shared" si="237"/>
        <v>0</v>
      </c>
      <c r="Z524" s="34">
        <f t="shared" si="237"/>
        <v>0</v>
      </c>
      <c r="AA524" s="34">
        <f t="shared" si="237"/>
        <v>0</v>
      </c>
      <c r="AB524" s="34">
        <f t="shared" si="237"/>
        <v>0</v>
      </c>
      <c r="AC524" s="34">
        <f t="shared" si="237"/>
        <v>0</v>
      </c>
      <c r="AD524" s="34">
        <f t="shared" si="237"/>
        <v>0</v>
      </c>
      <c r="AE524" s="34">
        <f t="shared" si="237"/>
        <v>0</v>
      </c>
      <c r="AF524" s="34">
        <f t="shared" si="237"/>
        <v>0</v>
      </c>
      <c r="AG524" s="34">
        <f t="shared" si="237"/>
        <v>0</v>
      </c>
      <c r="AH524" s="34">
        <f t="shared" si="237"/>
        <v>0</v>
      </c>
      <c r="AI524" s="34">
        <f t="shared" si="237"/>
        <v>0</v>
      </c>
      <c r="AJ524" s="34">
        <f t="shared" si="237"/>
        <v>0</v>
      </c>
      <c r="AK524" s="34">
        <f t="shared" si="237"/>
        <v>0</v>
      </c>
      <c r="AL524" s="34">
        <f t="shared" si="237"/>
        <v>0</v>
      </c>
      <c r="AM524" s="34">
        <f t="shared" si="237"/>
        <v>0</v>
      </c>
      <c r="AN524" s="34">
        <f t="shared" si="237"/>
        <v>0</v>
      </c>
      <c r="AO524" s="34">
        <f t="shared" si="237"/>
        <v>0</v>
      </c>
      <c r="AP524" s="34">
        <f t="shared" si="237"/>
        <v>0</v>
      </c>
      <c r="AQ524" s="34">
        <f t="shared" si="237"/>
        <v>0</v>
      </c>
      <c r="AR524" s="34">
        <f t="shared" si="237"/>
        <v>0</v>
      </c>
      <c r="AS524" s="34">
        <f t="shared" si="237"/>
        <v>0</v>
      </c>
      <c r="AT524" s="34">
        <f t="shared" si="237"/>
        <v>0</v>
      </c>
      <c r="AU524" s="34">
        <f t="shared" si="237"/>
        <v>0</v>
      </c>
      <c r="AV524" s="34">
        <f t="shared" si="237"/>
        <v>0</v>
      </c>
      <c r="AX524" s="35" t="str">
        <f t="shared" si="226"/>
        <v>OK</v>
      </c>
      <c r="AY524" s="53">
        <v>547</v>
      </c>
      <c r="AZ524" s="5">
        <f t="shared" si="229"/>
        <v>0</v>
      </c>
      <c r="BA524" s="7">
        <f>IF(AY524&lt;&gt;0,VLOOKUP(AY524,'2021 ROO Import'!$A$1:$D$966,4,FALSE),0)</f>
        <v>0</v>
      </c>
    </row>
    <row r="525" spans="1:53" ht="9.75" customHeight="1" x14ac:dyDescent="0.2">
      <c r="A525" s="25">
        <f t="shared" si="236"/>
        <v>525</v>
      </c>
      <c r="B525" s="3" t="s">
        <v>46</v>
      </c>
      <c r="C525" s="3" t="s">
        <v>565</v>
      </c>
      <c r="F525" s="3">
        <f>SUM(F514:F524)</f>
        <v>4857717.8106817463</v>
      </c>
      <c r="AX525" s="35" t="str">
        <f t="shared" si="226"/>
        <v/>
      </c>
      <c r="AZ525" s="5">
        <f t="shared" si="229"/>
        <v>0</v>
      </c>
      <c r="BA525" s="7">
        <f>IF(AY525&lt;&gt;0,VLOOKUP(AY525,'2021 ROO Import'!$A$1:$D$966,4,FALSE),0)</f>
        <v>0</v>
      </c>
    </row>
    <row r="526" spans="1:53" ht="9.75" customHeight="1" x14ac:dyDescent="0.2">
      <c r="A526" s="25">
        <f t="shared" si="236"/>
        <v>526</v>
      </c>
      <c r="B526" s="3" t="s">
        <v>46</v>
      </c>
      <c r="C526" s="3" t="s">
        <v>46</v>
      </c>
      <c r="AX526" s="35" t="str">
        <f t="shared" si="226"/>
        <v/>
      </c>
      <c r="AZ526" s="5">
        <f t="shared" si="229"/>
        <v>0</v>
      </c>
      <c r="BA526" s="7">
        <f>IF(AY526&lt;&gt;0,VLOOKUP(AY526,'2021 ROO Import'!$A$1:$D$966,4,FALSE),0)</f>
        <v>0</v>
      </c>
    </row>
    <row r="527" spans="1:53" ht="9.75" customHeight="1" x14ac:dyDescent="0.2">
      <c r="A527" s="25">
        <f t="shared" si="236"/>
        <v>527</v>
      </c>
      <c r="B527" s="3" t="s">
        <v>566</v>
      </c>
      <c r="C527" s="3" t="s">
        <v>567</v>
      </c>
      <c r="E527" s="44" t="s">
        <v>63</v>
      </c>
      <c r="F527" s="3">
        <f>($AZ527)</f>
        <v>0</v>
      </c>
      <c r="G527" s="34">
        <f t="shared" ref="G527:V527" si="239">INDEX(Func_Alloc,MATCH($E527,FA_Desc,0),MATCH(G$6,$G$6:$AV$6,0))*$F527</f>
        <v>0</v>
      </c>
      <c r="H527" s="34">
        <f t="shared" si="239"/>
        <v>0</v>
      </c>
      <c r="I527" s="34">
        <f t="shared" si="239"/>
        <v>0</v>
      </c>
      <c r="J527" s="34">
        <f t="shared" si="239"/>
        <v>0</v>
      </c>
      <c r="K527" s="34">
        <f t="shared" si="239"/>
        <v>0</v>
      </c>
      <c r="L527" s="34">
        <f t="shared" si="239"/>
        <v>0</v>
      </c>
      <c r="M527" s="34">
        <f t="shared" si="239"/>
        <v>0</v>
      </c>
      <c r="N527" s="34">
        <f t="shared" si="239"/>
        <v>0</v>
      </c>
      <c r="O527" s="34">
        <f t="shared" si="239"/>
        <v>0</v>
      </c>
      <c r="P527" s="34">
        <f t="shared" si="239"/>
        <v>0</v>
      </c>
      <c r="Q527" s="34">
        <f t="shared" si="239"/>
        <v>0</v>
      </c>
      <c r="R527" s="34">
        <f t="shared" si="239"/>
        <v>0</v>
      </c>
      <c r="S527" s="34">
        <f t="shared" si="239"/>
        <v>0</v>
      </c>
      <c r="T527" s="34">
        <f t="shared" si="239"/>
        <v>0</v>
      </c>
      <c r="U527" s="34">
        <f t="shared" si="239"/>
        <v>0</v>
      </c>
      <c r="V527" s="34">
        <f t="shared" si="239"/>
        <v>0</v>
      </c>
      <c r="W527" s="34">
        <f t="shared" ref="H527:AV530" si="240">INDEX(Func_Alloc,MATCH($E527,FA_Desc,0),MATCH(W$6,$G$6:$AV$6,0))*$F527</f>
        <v>0</v>
      </c>
      <c r="X527" s="34">
        <f t="shared" si="240"/>
        <v>0</v>
      </c>
      <c r="Y527" s="34">
        <f t="shared" si="240"/>
        <v>0</v>
      </c>
      <c r="Z527" s="34">
        <f t="shared" si="240"/>
        <v>0</v>
      </c>
      <c r="AA527" s="34">
        <f t="shared" si="240"/>
        <v>0</v>
      </c>
      <c r="AB527" s="34">
        <f t="shared" si="240"/>
        <v>0</v>
      </c>
      <c r="AC527" s="34">
        <f t="shared" si="240"/>
        <v>0</v>
      </c>
      <c r="AD527" s="34">
        <f t="shared" si="240"/>
        <v>0</v>
      </c>
      <c r="AE527" s="34">
        <f t="shared" si="240"/>
        <v>0</v>
      </c>
      <c r="AF527" s="34">
        <f t="shared" si="240"/>
        <v>0</v>
      </c>
      <c r="AG527" s="34">
        <f t="shared" si="240"/>
        <v>0</v>
      </c>
      <c r="AH527" s="34">
        <f t="shared" si="240"/>
        <v>0</v>
      </c>
      <c r="AI527" s="34">
        <f t="shared" si="240"/>
        <v>0</v>
      </c>
      <c r="AJ527" s="34">
        <f t="shared" si="240"/>
        <v>0</v>
      </c>
      <c r="AK527" s="34">
        <f t="shared" si="240"/>
        <v>0</v>
      </c>
      <c r="AL527" s="34">
        <f t="shared" si="240"/>
        <v>0</v>
      </c>
      <c r="AM527" s="34">
        <f t="shared" si="240"/>
        <v>0</v>
      </c>
      <c r="AN527" s="34">
        <f t="shared" si="240"/>
        <v>0</v>
      </c>
      <c r="AO527" s="34">
        <f t="shared" si="240"/>
        <v>0</v>
      </c>
      <c r="AP527" s="34">
        <f t="shared" si="240"/>
        <v>0</v>
      </c>
      <c r="AQ527" s="34">
        <f t="shared" si="240"/>
        <v>0</v>
      </c>
      <c r="AR527" s="34">
        <f t="shared" si="240"/>
        <v>0</v>
      </c>
      <c r="AS527" s="34">
        <f t="shared" si="240"/>
        <v>0</v>
      </c>
      <c r="AT527" s="34">
        <f t="shared" si="240"/>
        <v>0</v>
      </c>
      <c r="AU527" s="34">
        <f t="shared" si="240"/>
        <v>0</v>
      </c>
      <c r="AV527" s="34">
        <f t="shared" si="240"/>
        <v>0</v>
      </c>
      <c r="AX527" s="35" t="str">
        <f t="shared" si="226"/>
        <v>OK</v>
      </c>
      <c r="AY527" s="53">
        <v>551</v>
      </c>
      <c r="AZ527" s="5">
        <f t="shared" si="229"/>
        <v>0</v>
      </c>
      <c r="BA527" s="7">
        <f>IF(AY527&lt;&gt;0,VLOOKUP(AY527,'2021 ROO Import'!$A$1:$D$966,4,FALSE),0)</f>
        <v>0</v>
      </c>
    </row>
    <row r="528" spans="1:53" ht="9.75" customHeight="1" x14ac:dyDescent="0.2">
      <c r="A528" s="25">
        <f t="shared" si="236"/>
        <v>528</v>
      </c>
      <c r="B528" s="3" t="s">
        <v>568</v>
      </c>
      <c r="C528" s="3" t="s">
        <v>569</v>
      </c>
      <c r="E528" s="44" t="s">
        <v>63</v>
      </c>
      <c r="F528" s="3">
        <f>($AZ528)</f>
        <v>0</v>
      </c>
      <c r="G528" s="34">
        <f>INDEX(Func_Alloc,MATCH($E528,FA_Desc,0),MATCH(G$6,$G$6:$AV$6,0))*$F528</f>
        <v>0</v>
      </c>
      <c r="H528" s="34">
        <f t="shared" si="240"/>
        <v>0</v>
      </c>
      <c r="I528" s="34">
        <f t="shared" si="240"/>
        <v>0</v>
      </c>
      <c r="J528" s="34">
        <f t="shared" si="240"/>
        <v>0</v>
      </c>
      <c r="K528" s="34">
        <f t="shared" si="240"/>
        <v>0</v>
      </c>
      <c r="L528" s="34">
        <f t="shared" si="240"/>
        <v>0</v>
      </c>
      <c r="M528" s="34">
        <f t="shared" si="240"/>
        <v>0</v>
      </c>
      <c r="N528" s="34">
        <f t="shared" si="240"/>
        <v>0</v>
      </c>
      <c r="O528" s="34">
        <f t="shared" si="240"/>
        <v>0</v>
      </c>
      <c r="P528" s="34">
        <f t="shared" si="240"/>
        <v>0</v>
      </c>
      <c r="Q528" s="34">
        <f t="shared" si="240"/>
        <v>0</v>
      </c>
      <c r="R528" s="34">
        <f t="shared" si="240"/>
        <v>0</v>
      </c>
      <c r="S528" s="34">
        <f t="shared" si="240"/>
        <v>0</v>
      </c>
      <c r="T528" s="34">
        <f t="shared" si="240"/>
        <v>0</v>
      </c>
      <c r="U528" s="34">
        <f t="shared" si="240"/>
        <v>0</v>
      </c>
      <c r="V528" s="34">
        <f t="shared" si="240"/>
        <v>0</v>
      </c>
      <c r="W528" s="34">
        <f t="shared" si="240"/>
        <v>0</v>
      </c>
      <c r="X528" s="34">
        <f t="shared" si="240"/>
        <v>0</v>
      </c>
      <c r="Y528" s="34">
        <f t="shared" si="240"/>
        <v>0</v>
      </c>
      <c r="Z528" s="34">
        <f t="shared" si="240"/>
        <v>0</v>
      </c>
      <c r="AA528" s="34">
        <f t="shared" si="240"/>
        <v>0</v>
      </c>
      <c r="AB528" s="34">
        <f t="shared" si="240"/>
        <v>0</v>
      </c>
      <c r="AC528" s="34">
        <f t="shared" si="240"/>
        <v>0</v>
      </c>
      <c r="AD528" s="34">
        <f t="shared" si="240"/>
        <v>0</v>
      </c>
      <c r="AE528" s="34">
        <f t="shared" si="240"/>
        <v>0</v>
      </c>
      <c r="AF528" s="34">
        <f t="shared" si="240"/>
        <v>0</v>
      </c>
      <c r="AG528" s="34">
        <f t="shared" si="240"/>
        <v>0</v>
      </c>
      <c r="AH528" s="34">
        <f t="shared" si="240"/>
        <v>0</v>
      </c>
      <c r="AI528" s="34">
        <f t="shared" si="240"/>
        <v>0</v>
      </c>
      <c r="AJ528" s="34">
        <f t="shared" si="240"/>
        <v>0</v>
      </c>
      <c r="AK528" s="34">
        <f t="shared" si="240"/>
        <v>0</v>
      </c>
      <c r="AL528" s="34">
        <f t="shared" si="240"/>
        <v>0</v>
      </c>
      <c r="AM528" s="34">
        <f t="shared" si="240"/>
        <v>0</v>
      </c>
      <c r="AN528" s="34">
        <f t="shared" si="240"/>
        <v>0</v>
      </c>
      <c r="AO528" s="34">
        <f t="shared" si="240"/>
        <v>0</v>
      </c>
      <c r="AP528" s="34">
        <f t="shared" si="240"/>
        <v>0</v>
      </c>
      <c r="AQ528" s="34">
        <f t="shared" si="240"/>
        <v>0</v>
      </c>
      <c r="AR528" s="34">
        <f t="shared" si="240"/>
        <v>0</v>
      </c>
      <c r="AS528" s="34">
        <f t="shared" si="240"/>
        <v>0</v>
      </c>
      <c r="AT528" s="34">
        <f t="shared" si="240"/>
        <v>0</v>
      </c>
      <c r="AU528" s="34">
        <f t="shared" si="240"/>
        <v>0</v>
      </c>
      <c r="AV528" s="34">
        <f t="shared" si="240"/>
        <v>0</v>
      </c>
      <c r="AX528" s="35" t="str">
        <f t="shared" si="226"/>
        <v>OK</v>
      </c>
      <c r="AY528" s="53">
        <v>552</v>
      </c>
      <c r="AZ528" s="5">
        <f t="shared" si="229"/>
        <v>0</v>
      </c>
      <c r="BA528" s="7">
        <f>IF(AY528&lt;&gt;0,VLOOKUP(AY528,'2021 ROO Import'!$A$1:$D$966,4,FALSE),0)</f>
        <v>0</v>
      </c>
    </row>
    <row r="529" spans="1:53" ht="9.75" customHeight="1" x14ac:dyDescent="0.2">
      <c r="A529" s="25">
        <f t="shared" si="236"/>
        <v>529</v>
      </c>
      <c r="B529" s="3" t="s">
        <v>570</v>
      </c>
      <c r="C529" s="3" t="s">
        <v>393</v>
      </c>
      <c r="E529" s="44" t="s">
        <v>63</v>
      </c>
      <c r="F529" s="3">
        <f>($AZ529)</f>
        <v>3669362.1826467705</v>
      </c>
      <c r="G529" s="34">
        <f>INDEX(Func_Alloc,MATCH($E529,FA_Desc,0),MATCH(G$6,$G$6:$AV$6,0))*$F529</f>
        <v>614257.32451761409</v>
      </c>
      <c r="H529" s="34">
        <f t="shared" si="240"/>
        <v>0</v>
      </c>
      <c r="I529" s="34">
        <f t="shared" si="240"/>
        <v>0</v>
      </c>
      <c r="J529" s="34">
        <f t="shared" si="240"/>
        <v>730285.65657747956</v>
      </c>
      <c r="K529" s="34">
        <f t="shared" si="240"/>
        <v>0</v>
      </c>
      <c r="L529" s="34">
        <f t="shared" si="240"/>
        <v>0</v>
      </c>
      <c r="M529" s="34">
        <f t="shared" si="240"/>
        <v>0</v>
      </c>
      <c r="N529" s="34">
        <f t="shared" si="240"/>
        <v>503076.19813152734</v>
      </c>
      <c r="O529" s="34">
        <f t="shared" si="240"/>
        <v>0</v>
      </c>
      <c r="P529" s="34">
        <f t="shared" si="240"/>
        <v>47.049462673025012</v>
      </c>
      <c r="Q529" s="34">
        <f t="shared" si="240"/>
        <v>209622.44983944771</v>
      </c>
      <c r="R529" s="34">
        <f t="shared" si="240"/>
        <v>10406.067900800983</v>
      </c>
      <c r="S529" s="34">
        <f t="shared" si="240"/>
        <v>0</v>
      </c>
      <c r="T529" s="34">
        <f t="shared" si="240"/>
        <v>344096.35948346759</v>
      </c>
      <c r="U529" s="34">
        <f t="shared" si="240"/>
        <v>165676.02493648446</v>
      </c>
      <c r="V529" s="34">
        <f t="shared" si="240"/>
        <v>13157.026369605595</v>
      </c>
      <c r="W529" s="34">
        <f t="shared" si="240"/>
        <v>18338.045804327336</v>
      </c>
      <c r="X529" s="34">
        <f t="shared" si="240"/>
        <v>8829.4294613427919</v>
      </c>
      <c r="Y529" s="34">
        <f t="shared" si="240"/>
        <v>5236.0367180371577</v>
      </c>
      <c r="Z529" s="34">
        <f t="shared" si="240"/>
        <v>53513.110454207446</v>
      </c>
      <c r="AA529" s="34">
        <f t="shared" si="240"/>
        <v>25765.571700173961</v>
      </c>
      <c r="AB529" s="34">
        <f t="shared" si="240"/>
        <v>26080.729242589787</v>
      </c>
      <c r="AC529" s="34">
        <f t="shared" si="240"/>
        <v>12557.388153839527</v>
      </c>
      <c r="AD529" s="34">
        <f t="shared" si="240"/>
        <v>10866.258293274996</v>
      </c>
      <c r="AE529" s="34">
        <f t="shared" si="240"/>
        <v>234369.88022482928</v>
      </c>
      <c r="AF529" s="34">
        <f t="shared" si="240"/>
        <v>6834.3523406096747</v>
      </c>
      <c r="AG529" s="34">
        <f t="shared" si="240"/>
        <v>35665.179966238589</v>
      </c>
      <c r="AH529" s="34">
        <f t="shared" si="240"/>
        <v>0</v>
      </c>
      <c r="AI529" s="34">
        <f t="shared" si="240"/>
        <v>46585.861472550321</v>
      </c>
      <c r="AJ529" s="34">
        <f t="shared" si="240"/>
        <v>421669.20882874704</v>
      </c>
      <c r="AK529" s="34">
        <f t="shared" si="240"/>
        <v>0</v>
      </c>
      <c r="AL529" s="34">
        <f t="shared" si="240"/>
        <v>0</v>
      </c>
      <c r="AM529" s="34">
        <f t="shared" si="240"/>
        <v>172426.97276690276</v>
      </c>
      <c r="AN529" s="34">
        <f t="shared" si="240"/>
        <v>0</v>
      </c>
      <c r="AO529" s="34">
        <f t="shared" si="240"/>
        <v>0</v>
      </c>
      <c r="AP529" s="34">
        <f t="shared" si="240"/>
        <v>0</v>
      </c>
      <c r="AQ529" s="34">
        <f t="shared" si="240"/>
        <v>0</v>
      </c>
      <c r="AR529" s="34">
        <f t="shared" si="240"/>
        <v>0</v>
      </c>
      <c r="AS529" s="34">
        <f t="shared" si="240"/>
        <v>0</v>
      </c>
      <c r="AT529" s="34">
        <f t="shared" si="240"/>
        <v>0</v>
      </c>
      <c r="AU529" s="34">
        <f t="shared" si="240"/>
        <v>0</v>
      </c>
      <c r="AV529" s="34">
        <f t="shared" si="240"/>
        <v>0</v>
      </c>
      <c r="AX529" s="35" t="str">
        <f t="shared" si="226"/>
        <v>OK</v>
      </c>
      <c r="AY529" s="53">
        <v>553</v>
      </c>
      <c r="AZ529" s="5">
        <f t="shared" si="229"/>
        <v>3669362.1826467705</v>
      </c>
      <c r="BA529" s="7">
        <f>IF(AY529&lt;&gt;0,VLOOKUP(AY529,'2021 ROO Import'!$A$1:$D$966,4,FALSE),0)</f>
        <v>3669362.1826467705</v>
      </c>
    </row>
    <row r="530" spans="1:53" ht="9.75" customHeight="1" x14ac:dyDescent="0.2">
      <c r="A530" s="25">
        <f t="shared" si="236"/>
        <v>530</v>
      </c>
      <c r="B530" s="3" t="s">
        <v>571</v>
      </c>
      <c r="C530" s="3" t="s">
        <v>395</v>
      </c>
      <c r="D530" s="3" t="s">
        <v>48</v>
      </c>
      <c r="E530" s="44" t="s">
        <v>1058</v>
      </c>
      <c r="F530" s="3">
        <f>($AZ530)</f>
        <v>0</v>
      </c>
      <c r="G530" s="34">
        <f>INDEX(Func_Alloc,MATCH($E530,FA_Desc,0),MATCH(G$6,$G$6:$AV$6,0))*$F530</f>
        <v>0</v>
      </c>
      <c r="H530" s="34">
        <f t="shared" si="240"/>
        <v>0</v>
      </c>
      <c r="I530" s="34">
        <f t="shared" si="240"/>
        <v>0</v>
      </c>
      <c r="J530" s="34">
        <f t="shared" si="240"/>
        <v>0</v>
      </c>
      <c r="K530" s="34">
        <f t="shared" si="240"/>
        <v>0</v>
      </c>
      <c r="L530" s="34">
        <f t="shared" si="240"/>
        <v>0</v>
      </c>
      <c r="M530" s="34">
        <f t="shared" si="240"/>
        <v>0</v>
      </c>
      <c r="N530" s="34">
        <f t="shared" si="240"/>
        <v>0</v>
      </c>
      <c r="O530" s="34">
        <f t="shared" si="240"/>
        <v>0</v>
      </c>
      <c r="P530" s="34">
        <f t="shared" si="240"/>
        <v>0</v>
      </c>
      <c r="Q530" s="34">
        <f t="shared" si="240"/>
        <v>0</v>
      </c>
      <c r="R530" s="34">
        <f t="shared" si="240"/>
        <v>0</v>
      </c>
      <c r="S530" s="34">
        <f t="shared" si="240"/>
        <v>0</v>
      </c>
      <c r="T530" s="34">
        <f t="shared" si="240"/>
        <v>0</v>
      </c>
      <c r="U530" s="34">
        <f t="shared" si="240"/>
        <v>0</v>
      </c>
      <c r="V530" s="34">
        <f t="shared" si="240"/>
        <v>0</v>
      </c>
      <c r="W530" s="34">
        <f t="shared" si="240"/>
        <v>0</v>
      </c>
      <c r="X530" s="34">
        <f t="shared" si="240"/>
        <v>0</v>
      </c>
      <c r="Y530" s="34">
        <f t="shared" si="240"/>
        <v>0</v>
      </c>
      <c r="Z530" s="34">
        <f t="shared" si="240"/>
        <v>0</v>
      </c>
      <c r="AA530" s="34">
        <f t="shared" si="240"/>
        <v>0</v>
      </c>
      <c r="AB530" s="34">
        <f t="shared" si="240"/>
        <v>0</v>
      </c>
      <c r="AC530" s="34">
        <f t="shared" si="240"/>
        <v>0</v>
      </c>
      <c r="AD530" s="34">
        <f t="shared" si="240"/>
        <v>0</v>
      </c>
      <c r="AE530" s="34">
        <f t="shared" si="240"/>
        <v>0</v>
      </c>
      <c r="AF530" s="34">
        <f t="shared" si="240"/>
        <v>0</v>
      </c>
      <c r="AG530" s="34">
        <f t="shared" si="240"/>
        <v>0</v>
      </c>
      <c r="AH530" s="34">
        <f t="shared" si="240"/>
        <v>0</v>
      </c>
      <c r="AI530" s="34">
        <f t="shared" si="240"/>
        <v>0</v>
      </c>
      <c r="AJ530" s="34">
        <f t="shared" si="240"/>
        <v>0</v>
      </c>
      <c r="AK530" s="34">
        <f t="shared" si="240"/>
        <v>0</v>
      </c>
      <c r="AL530" s="34">
        <f t="shared" si="240"/>
        <v>0</v>
      </c>
      <c r="AM530" s="34">
        <f t="shared" si="240"/>
        <v>0</v>
      </c>
      <c r="AN530" s="34">
        <f t="shared" si="240"/>
        <v>0</v>
      </c>
      <c r="AO530" s="34">
        <f t="shared" si="240"/>
        <v>0</v>
      </c>
      <c r="AP530" s="34">
        <f t="shared" si="240"/>
        <v>0</v>
      </c>
      <c r="AQ530" s="34">
        <f t="shared" si="240"/>
        <v>0</v>
      </c>
      <c r="AR530" s="34">
        <f t="shared" si="240"/>
        <v>0</v>
      </c>
      <c r="AS530" s="34">
        <f t="shared" si="240"/>
        <v>0</v>
      </c>
      <c r="AT530" s="34">
        <f t="shared" si="240"/>
        <v>0</v>
      </c>
      <c r="AU530" s="34">
        <f t="shared" si="240"/>
        <v>0</v>
      </c>
      <c r="AV530" s="34">
        <f t="shared" si="240"/>
        <v>0</v>
      </c>
      <c r="AX530" s="35" t="str">
        <f t="shared" si="226"/>
        <v>OK</v>
      </c>
      <c r="AY530" s="53">
        <v>554</v>
      </c>
      <c r="AZ530" s="5">
        <f t="shared" si="229"/>
        <v>0</v>
      </c>
      <c r="BA530" s="7">
        <f>IF(AY530&lt;&gt;0,VLOOKUP(AY530,'2021 ROO Import'!$A$1:$D$966,4,FALSE),0)</f>
        <v>0</v>
      </c>
    </row>
    <row r="531" spans="1:53" ht="9.75" customHeight="1" x14ac:dyDescent="0.2">
      <c r="A531" s="25">
        <f t="shared" si="236"/>
        <v>531</v>
      </c>
      <c r="C531" s="3" t="s">
        <v>572</v>
      </c>
      <c r="F531" s="3">
        <f>SUM(F497:F500,F505,F508:F510,F525,F527:F530)</f>
        <v>137654634.91637152</v>
      </c>
      <c r="AX531" s="35" t="str">
        <f t="shared" si="226"/>
        <v/>
      </c>
      <c r="AZ531" s="5">
        <f t="shared" si="229"/>
        <v>0</v>
      </c>
      <c r="BA531" s="7">
        <f>IF(AY531&lt;&gt;0,VLOOKUP(AY531,'2021 ROO Import'!$A$1:$D$966,4,FALSE),0)</f>
        <v>0</v>
      </c>
    </row>
    <row r="532" spans="1:53" ht="9.75" customHeight="1" x14ac:dyDescent="0.2">
      <c r="A532" s="25">
        <f t="shared" si="236"/>
        <v>532</v>
      </c>
      <c r="AX532" s="35" t="str">
        <f t="shared" si="226"/>
        <v/>
      </c>
      <c r="AZ532" s="5">
        <f t="shared" si="229"/>
        <v>0</v>
      </c>
      <c r="BA532" s="7">
        <f>IF(AY532&lt;&gt;0,VLOOKUP(AY532,'2021 ROO Import'!$A$1:$D$966,4,FALSE),0)</f>
        <v>0</v>
      </c>
    </row>
    <row r="533" spans="1:53" ht="9.75" customHeight="1" x14ac:dyDescent="0.2">
      <c r="A533" s="25">
        <f t="shared" si="236"/>
        <v>533</v>
      </c>
      <c r="B533" s="3" t="s">
        <v>573</v>
      </c>
      <c r="C533" s="3" t="s">
        <v>574</v>
      </c>
      <c r="D533" s="3" t="s">
        <v>48</v>
      </c>
      <c r="E533" s="44" t="s">
        <v>1058</v>
      </c>
      <c r="F533" s="3">
        <f>($AZ533)</f>
        <v>7503782.740320228</v>
      </c>
      <c r="G533" s="34">
        <f t="shared" ref="G533:AV533" si="241">INDEX(Func_Alloc,MATCH($E533,FA_Desc,0),MATCH(G$6,$G$6:$AV$6,0))*$F533</f>
        <v>1299057.9002994241</v>
      </c>
      <c r="H533" s="34">
        <f t="shared" si="241"/>
        <v>225215.79556624146</v>
      </c>
      <c r="I533" s="34">
        <f t="shared" si="241"/>
        <v>0</v>
      </c>
      <c r="J533" s="34">
        <f t="shared" si="241"/>
        <v>1544446.5097997331</v>
      </c>
      <c r="K533" s="34">
        <f t="shared" si="241"/>
        <v>0</v>
      </c>
      <c r="L533" s="34">
        <f t="shared" si="241"/>
        <v>0</v>
      </c>
      <c r="M533" s="34">
        <f t="shared" si="241"/>
        <v>0</v>
      </c>
      <c r="N533" s="34">
        <f t="shared" si="241"/>
        <v>1708773.6285782561</v>
      </c>
      <c r="O533" s="34">
        <f t="shared" si="241"/>
        <v>0</v>
      </c>
      <c r="P533" s="34">
        <f t="shared" si="241"/>
        <v>106.2206241681461</v>
      </c>
      <c r="Q533" s="34">
        <f t="shared" si="241"/>
        <v>500419.69040554186</v>
      </c>
      <c r="R533" s="34">
        <f t="shared" si="241"/>
        <v>25673.698920961568</v>
      </c>
      <c r="S533" s="34">
        <f t="shared" si="241"/>
        <v>0</v>
      </c>
      <c r="T533" s="34">
        <f t="shared" si="241"/>
        <v>643890.02593392262</v>
      </c>
      <c r="U533" s="34">
        <f t="shared" si="241"/>
        <v>310021.12359781453</v>
      </c>
      <c r="V533" s="34">
        <f t="shared" si="241"/>
        <v>40466.340128222808</v>
      </c>
      <c r="W533" s="34">
        <f t="shared" si="241"/>
        <v>145874.54901938126</v>
      </c>
      <c r="X533" s="34">
        <f t="shared" si="241"/>
        <v>70235.893972294696</v>
      </c>
      <c r="Y533" s="34">
        <f t="shared" si="241"/>
        <v>41651.357131649871</v>
      </c>
      <c r="Z533" s="34">
        <f t="shared" si="241"/>
        <v>425683.3545638636</v>
      </c>
      <c r="AA533" s="34">
        <f t="shared" si="241"/>
        <v>204958.65219741588</v>
      </c>
      <c r="AB533" s="34">
        <f t="shared" si="241"/>
        <v>47660.26044211939</v>
      </c>
      <c r="AC533" s="34">
        <f t="shared" si="241"/>
        <v>22947.532805464896</v>
      </c>
      <c r="AD533" s="34">
        <f t="shared" si="241"/>
        <v>87247.773143931787</v>
      </c>
      <c r="AE533" s="34">
        <f t="shared" si="241"/>
        <v>146590.29540106692</v>
      </c>
      <c r="AF533" s="34">
        <f t="shared" si="241"/>
        <v>6901.3885139506947</v>
      </c>
      <c r="AG533" s="34">
        <f t="shared" si="241"/>
        <v>5960.7492747999158</v>
      </c>
      <c r="AH533" s="34">
        <f t="shared" si="241"/>
        <v>0</v>
      </c>
      <c r="AI533" s="34">
        <f t="shared" si="241"/>
        <v>0</v>
      </c>
      <c r="AJ533" s="34">
        <f t="shared" si="241"/>
        <v>0</v>
      </c>
      <c r="AK533" s="34">
        <f t="shared" si="241"/>
        <v>0</v>
      </c>
      <c r="AL533" s="34">
        <f t="shared" si="241"/>
        <v>0</v>
      </c>
      <c r="AM533" s="34">
        <f t="shared" si="241"/>
        <v>0</v>
      </c>
      <c r="AN533" s="34">
        <f t="shared" si="241"/>
        <v>0</v>
      </c>
      <c r="AO533" s="34">
        <f t="shared" si="241"/>
        <v>0</v>
      </c>
      <c r="AP533" s="34">
        <f t="shared" si="241"/>
        <v>0</v>
      </c>
      <c r="AQ533" s="34">
        <f t="shared" si="241"/>
        <v>0</v>
      </c>
      <c r="AR533" s="34">
        <f t="shared" si="241"/>
        <v>0</v>
      </c>
      <c r="AS533" s="34">
        <f t="shared" si="241"/>
        <v>0</v>
      </c>
      <c r="AT533" s="34">
        <f t="shared" si="241"/>
        <v>0</v>
      </c>
      <c r="AU533" s="34">
        <f t="shared" si="241"/>
        <v>0</v>
      </c>
      <c r="AV533" s="34">
        <f t="shared" si="241"/>
        <v>0</v>
      </c>
      <c r="AX533" s="35" t="str">
        <f t="shared" si="226"/>
        <v>OK</v>
      </c>
      <c r="AY533" s="53">
        <v>557</v>
      </c>
      <c r="AZ533" s="5">
        <f t="shared" si="229"/>
        <v>7503782.740320228</v>
      </c>
      <c r="BA533" s="7">
        <f>IF(AY533&lt;&gt;0,VLOOKUP(AY533,'2021 ROO Import'!$A$1:$D$966,4,FALSE),0)</f>
        <v>7503782.740320228</v>
      </c>
    </row>
    <row r="534" spans="1:53" ht="9.75" customHeight="1" x14ac:dyDescent="0.2">
      <c r="A534" s="25">
        <f t="shared" si="236"/>
        <v>534</v>
      </c>
      <c r="B534" s="3" t="s">
        <v>46</v>
      </c>
      <c r="C534" s="3" t="s">
        <v>46</v>
      </c>
      <c r="AX534" s="35" t="str">
        <f t="shared" si="226"/>
        <v/>
      </c>
      <c r="AZ534" s="5">
        <f t="shared" si="229"/>
        <v>0</v>
      </c>
      <c r="BA534" s="7">
        <f>IF(AY534&lt;&gt;0,VLOOKUP(AY534,'2021 ROO Import'!$A$1:$D$966,4,FALSE),0)</f>
        <v>0</v>
      </c>
    </row>
    <row r="535" spans="1:53" ht="9.75" customHeight="1" x14ac:dyDescent="0.2">
      <c r="A535" s="25">
        <f t="shared" si="236"/>
        <v>535</v>
      </c>
      <c r="B535" s="3" t="s">
        <v>46</v>
      </c>
      <c r="C535" s="3" t="s">
        <v>575</v>
      </c>
      <c r="F535" s="3">
        <f>SUM(F497:F500,F508:F510,F527:F530,+F505+F525+F533)</f>
        <v>145158417.65669176</v>
      </c>
      <c r="AX535" s="35" t="str">
        <f t="shared" si="226"/>
        <v/>
      </c>
      <c r="AZ535" s="5">
        <f t="shared" si="229"/>
        <v>0</v>
      </c>
      <c r="BA535" s="7">
        <f>IF(AY535&lt;&gt;0,VLOOKUP(AY535,'2021 ROO Import'!$A$1:$D$966,4,FALSE),0)</f>
        <v>0</v>
      </c>
    </row>
    <row r="536" spans="1:53" ht="9.75" customHeight="1" x14ac:dyDescent="0.2">
      <c r="A536" s="25">
        <f t="shared" si="236"/>
        <v>536</v>
      </c>
      <c r="AX536" s="35" t="str">
        <f t="shared" si="226"/>
        <v/>
      </c>
      <c r="AZ536" s="5">
        <f t="shared" si="229"/>
        <v>0</v>
      </c>
      <c r="BA536" s="7">
        <f>IF(AY536&lt;&gt;0,VLOOKUP(AY536,'2021 ROO Import'!$A$1:$D$966,4,FALSE),0)</f>
        <v>0</v>
      </c>
    </row>
    <row r="537" spans="1:53" ht="9.75" customHeight="1" x14ac:dyDescent="0.2">
      <c r="A537" s="25">
        <f t="shared" si="236"/>
        <v>537</v>
      </c>
      <c r="B537" s="3">
        <v>416</v>
      </c>
      <c r="C537" s="3" t="s">
        <v>663</v>
      </c>
      <c r="E537" s="4" t="str">
        <f>$E$924</f>
        <v xml:space="preserve">  M-EXP</v>
      </c>
      <c r="F537" s="3">
        <f>($AZ537)</f>
        <v>4357015.9729733141</v>
      </c>
      <c r="G537" s="34">
        <f>INDEX(Func_Alloc,MATCH($E537,FA_Desc,0),MATCH(G$6,$G$6:$AV$6,0))*($F537-$J537)</f>
        <v>0</v>
      </c>
      <c r="H537" s="34">
        <f>INDEX(Func_Alloc,MATCH($E537,FA_Desc,0),MATCH(H$6,$G$6:$AV$6,0))*($F537-$J537)</f>
        <v>0</v>
      </c>
      <c r="J537" s="3">
        <f>J923</f>
        <v>13667</v>
      </c>
      <c r="M537" s="34">
        <f t="shared" ref="M537:AV537" si="242">INDEX(Func_Alloc,MATCH($E537,FA_Desc,0),MATCH(M$6,$G$6:$AV$6,0))*($F537-$J537)</f>
        <v>0</v>
      </c>
      <c r="N537" s="34">
        <f t="shared" si="242"/>
        <v>0</v>
      </c>
      <c r="O537" s="34">
        <f t="shared" si="242"/>
        <v>0</v>
      </c>
      <c r="P537" s="34">
        <f t="shared" si="242"/>
        <v>0</v>
      </c>
      <c r="Q537" s="34">
        <f t="shared" si="242"/>
        <v>0</v>
      </c>
      <c r="R537" s="34">
        <f t="shared" si="242"/>
        <v>0</v>
      </c>
      <c r="S537" s="34">
        <f t="shared" si="242"/>
        <v>0</v>
      </c>
      <c r="T537" s="34">
        <f t="shared" si="242"/>
        <v>1361889.6731192577</v>
      </c>
      <c r="U537" s="34">
        <f t="shared" si="242"/>
        <v>655724.65742779057</v>
      </c>
      <c r="V537" s="34">
        <f t="shared" si="242"/>
        <v>85590.222724173174</v>
      </c>
      <c r="W537" s="34">
        <f t="shared" si="242"/>
        <v>308538.77817453822</v>
      </c>
      <c r="X537" s="34">
        <f t="shared" si="242"/>
        <v>148555.70800996289</v>
      </c>
      <c r="Y537" s="34">
        <f t="shared" si="242"/>
        <v>88096.648285117728</v>
      </c>
      <c r="Z537" s="34">
        <f t="shared" si="242"/>
        <v>900361.46119583305</v>
      </c>
      <c r="AA537" s="34">
        <f t="shared" si="242"/>
        <v>433507.37020540115</v>
      </c>
      <c r="AB537" s="34">
        <f t="shared" si="242"/>
        <v>100806.05988600556</v>
      </c>
      <c r="AC537" s="34">
        <f t="shared" si="242"/>
        <v>48536.251056224901</v>
      </c>
      <c r="AD537" s="34">
        <f t="shared" si="242"/>
        <v>184537.47761510775</v>
      </c>
      <c r="AE537" s="34">
        <f t="shared" si="242"/>
        <v>0</v>
      </c>
      <c r="AF537" s="34">
        <f t="shared" si="242"/>
        <v>14597.104115257483</v>
      </c>
      <c r="AG537" s="34">
        <f t="shared" si="242"/>
        <v>12607.561158644479</v>
      </c>
      <c r="AH537" s="34">
        <f t="shared" si="242"/>
        <v>0</v>
      </c>
      <c r="AI537" s="34">
        <f t="shared" si="242"/>
        <v>0</v>
      </c>
      <c r="AJ537" s="34">
        <f t="shared" si="242"/>
        <v>0</v>
      </c>
      <c r="AK537" s="34">
        <f t="shared" si="242"/>
        <v>0</v>
      </c>
      <c r="AL537" s="34">
        <f t="shared" si="242"/>
        <v>0</v>
      </c>
      <c r="AM537" s="34">
        <f t="shared" si="242"/>
        <v>0</v>
      </c>
      <c r="AN537" s="34">
        <f t="shared" si="242"/>
        <v>0</v>
      </c>
      <c r="AO537" s="34">
        <f t="shared" si="242"/>
        <v>0</v>
      </c>
      <c r="AP537" s="34">
        <f t="shared" si="242"/>
        <v>0</v>
      </c>
      <c r="AQ537" s="34">
        <f t="shared" si="242"/>
        <v>0</v>
      </c>
      <c r="AR537" s="34">
        <f t="shared" si="242"/>
        <v>0</v>
      </c>
      <c r="AS537" s="34">
        <f t="shared" si="242"/>
        <v>0</v>
      </c>
      <c r="AT537" s="34">
        <f t="shared" si="242"/>
        <v>0</v>
      </c>
      <c r="AU537" s="34">
        <f t="shared" si="242"/>
        <v>0</v>
      </c>
      <c r="AV537" s="34">
        <f t="shared" si="242"/>
        <v>0</v>
      </c>
      <c r="AX537" s="35" t="str">
        <f t="shared" si="226"/>
        <v>OK</v>
      </c>
      <c r="AY537" s="53">
        <v>558</v>
      </c>
      <c r="AZ537" s="5">
        <f t="shared" si="229"/>
        <v>4357015.9729733141</v>
      </c>
      <c r="BA537" s="7">
        <f>IF(AY537&lt;&gt;0,VLOOKUP(AY537,'2021 ROO Import'!$A$1:$D$966,4,FALSE),0)</f>
        <v>4357015.9729733141</v>
      </c>
    </row>
    <row r="538" spans="1:53" ht="9.75" customHeight="1" x14ac:dyDescent="0.2">
      <c r="A538" s="25">
        <f t="shared" si="236"/>
        <v>538</v>
      </c>
      <c r="B538" s="3" t="s">
        <v>46</v>
      </c>
      <c r="C538" s="3" t="s">
        <v>46</v>
      </c>
      <c r="AX538" s="35" t="str">
        <f t="shared" si="226"/>
        <v/>
      </c>
      <c r="AZ538" s="5">
        <f t="shared" si="229"/>
        <v>0</v>
      </c>
      <c r="BA538" s="7">
        <f>IF(AY538&lt;&gt;0,VLOOKUP(AY538,'2021 ROO Import'!$A$1:$D$966,4,FALSE),0)</f>
        <v>0</v>
      </c>
    </row>
    <row r="539" spans="1:53" ht="9.75" customHeight="1" x14ac:dyDescent="0.2">
      <c r="A539" s="25">
        <f t="shared" si="236"/>
        <v>539</v>
      </c>
      <c r="B539" s="3" t="s">
        <v>46</v>
      </c>
      <c r="C539" s="3" t="s">
        <v>576</v>
      </c>
      <c r="F539" s="3">
        <f>IF(ROUND(SUM(F421+F446+F475+F484+F493+F535+F537),0)=ROUND(SUM(G539:S539,T539:AH539,AI539:AW539),0),SUM(F421+F446+F475+F484+F493+F535+F537),"      WRONG")</f>
        <v>746817824.95303774</v>
      </c>
      <c r="G539" s="3">
        <f t="shared" ref="G539:AV539" si="243">SUM(G306:G538)</f>
        <v>184265942.34919226</v>
      </c>
      <c r="H539" s="3">
        <f t="shared" si="243"/>
        <v>15315735.579935469</v>
      </c>
      <c r="I539" s="3">
        <f t="shared" si="243"/>
        <v>0</v>
      </c>
      <c r="J539" s="3">
        <f t="shared" si="243"/>
        <v>357614704.6793431</v>
      </c>
      <c r="K539" s="3">
        <f t="shared" si="243"/>
        <v>0</v>
      </c>
      <c r="L539" s="3">
        <f t="shared" si="243"/>
        <v>0</v>
      </c>
      <c r="M539" s="3">
        <f t="shared" si="243"/>
        <v>0</v>
      </c>
      <c r="N539" s="3">
        <f t="shared" si="243"/>
        <v>41079715.893376313</v>
      </c>
      <c r="O539" s="3">
        <f t="shared" si="243"/>
        <v>0</v>
      </c>
      <c r="P539" s="3">
        <f t="shared" si="243"/>
        <v>3233.6984174075669</v>
      </c>
      <c r="Q539" s="3">
        <f t="shared" si="243"/>
        <v>15484568.607843643</v>
      </c>
      <c r="R539" s="3">
        <f t="shared" si="243"/>
        <v>769377.36540208315</v>
      </c>
      <c r="S539" s="3">
        <f t="shared" si="243"/>
        <v>0</v>
      </c>
      <c r="T539" s="3">
        <f t="shared" si="243"/>
        <v>33620916.556466706</v>
      </c>
      <c r="U539" s="3">
        <f t="shared" si="243"/>
        <v>16187848.712372858</v>
      </c>
      <c r="V539" s="3">
        <f t="shared" si="243"/>
        <v>1336555.3663594155</v>
      </c>
      <c r="W539" s="3">
        <f t="shared" si="243"/>
        <v>1751165.9551065282</v>
      </c>
      <c r="X539" s="3">
        <f t="shared" si="243"/>
        <v>843153.97838462493</v>
      </c>
      <c r="Y539" s="3">
        <f t="shared" si="243"/>
        <v>500007.98002973082</v>
      </c>
      <c r="Z539" s="3">
        <f t="shared" si="243"/>
        <v>5110159.4018894834</v>
      </c>
      <c r="AA539" s="3">
        <f t="shared" si="243"/>
        <v>2460447.11942827</v>
      </c>
      <c r="AB539" s="3">
        <f t="shared" si="243"/>
        <v>2544611.7326501664</v>
      </c>
      <c r="AC539" s="3">
        <f t="shared" si="243"/>
        <v>1225183.4268315616</v>
      </c>
      <c r="AD539" s="3">
        <f t="shared" si="243"/>
        <v>1038296.9036563159</v>
      </c>
      <c r="AE539" s="3">
        <f t="shared" si="243"/>
        <v>15632329.428370606</v>
      </c>
      <c r="AF539" s="3">
        <f t="shared" si="243"/>
        <v>546091.32204473193</v>
      </c>
      <c r="AG539" s="3">
        <f t="shared" si="243"/>
        <v>2518484.391100158</v>
      </c>
      <c r="AH539" s="3">
        <f t="shared" si="243"/>
        <v>0</v>
      </c>
      <c r="AI539" s="3">
        <f t="shared" si="243"/>
        <v>3265432.9523013751</v>
      </c>
      <c r="AJ539" s="3">
        <f t="shared" si="243"/>
        <v>29201057.601485725</v>
      </c>
      <c r="AK539" s="3">
        <f t="shared" si="243"/>
        <v>2194048.2485405272</v>
      </c>
      <c r="AL539" s="3">
        <f t="shared" si="243"/>
        <v>0</v>
      </c>
      <c r="AM539" s="3">
        <f t="shared" si="243"/>
        <v>12283211.702508466</v>
      </c>
      <c r="AN539" s="3">
        <f t="shared" si="243"/>
        <v>0</v>
      </c>
      <c r="AO539" s="3">
        <f t="shared" si="243"/>
        <v>0</v>
      </c>
      <c r="AP539" s="3">
        <f t="shared" si="243"/>
        <v>0</v>
      </c>
      <c r="AQ539" s="3">
        <f t="shared" si="243"/>
        <v>0</v>
      </c>
      <c r="AR539" s="3">
        <f t="shared" si="243"/>
        <v>0</v>
      </c>
      <c r="AS539" s="3">
        <f t="shared" si="243"/>
        <v>0</v>
      </c>
      <c r="AT539" s="3">
        <f t="shared" si="243"/>
        <v>0</v>
      </c>
      <c r="AU539" s="3">
        <f t="shared" si="243"/>
        <v>25544</v>
      </c>
      <c r="AV539" s="3">
        <f t="shared" si="243"/>
        <v>0</v>
      </c>
      <c r="AX539" s="35" t="str">
        <f t="shared" si="226"/>
        <v/>
      </c>
      <c r="AZ539" s="5">
        <f t="shared" si="229"/>
        <v>0</v>
      </c>
      <c r="BA539" s="7">
        <f>IF(AY539&lt;&gt;0,VLOOKUP(AY539,'2021 ROO Import'!$A$1:$D$966,4,FALSE),0)</f>
        <v>0</v>
      </c>
    </row>
    <row r="540" spans="1:53" ht="9.75" customHeight="1" x14ac:dyDescent="0.2">
      <c r="A540" s="25">
        <f t="shared" si="236"/>
        <v>540</v>
      </c>
      <c r="AX540" s="35" t="str">
        <f t="shared" si="226"/>
        <v/>
      </c>
      <c r="AZ540" s="5">
        <f t="shared" si="229"/>
        <v>0</v>
      </c>
      <c r="BA540" s="7">
        <f>IF(AY540&lt;&gt;0,VLOOKUP(AY540,'2021 ROO Import'!$A$1:$D$966,4,FALSE),0)</f>
        <v>0</v>
      </c>
    </row>
    <row r="541" spans="1:53" ht="9.75" customHeight="1" x14ac:dyDescent="0.2">
      <c r="A541" s="25">
        <f t="shared" si="236"/>
        <v>541</v>
      </c>
      <c r="B541" s="6" t="s">
        <v>577</v>
      </c>
      <c r="C541" s="6"/>
      <c r="AX541" s="35" t="str">
        <f t="shared" si="226"/>
        <v/>
      </c>
      <c r="AZ541" s="5">
        <f t="shared" si="229"/>
        <v>0</v>
      </c>
      <c r="BA541" s="7">
        <f>IF(AY541&lt;&gt;0,VLOOKUP(AY541,'2021 ROO Import'!$A$1:$D$966,4,FALSE),0)</f>
        <v>0</v>
      </c>
    </row>
    <row r="542" spans="1:53" ht="9.75" customHeight="1" x14ac:dyDescent="0.2">
      <c r="A542" s="25">
        <f t="shared" si="236"/>
        <v>542</v>
      </c>
      <c r="B542" s="3" t="s">
        <v>46</v>
      </c>
      <c r="C542" s="3" t="s">
        <v>46</v>
      </c>
      <c r="AX542" s="35" t="str">
        <f t="shared" si="226"/>
        <v/>
      </c>
      <c r="AZ542" s="5">
        <f t="shared" si="229"/>
        <v>0</v>
      </c>
      <c r="BA542" s="7">
        <f>IF(AY542&lt;&gt;0,VLOOKUP(AY542,'2021 ROO Import'!$A$1:$D$966,4,FALSE),0)</f>
        <v>0</v>
      </c>
    </row>
    <row r="543" spans="1:53" ht="9.75" customHeight="1" x14ac:dyDescent="0.2">
      <c r="A543" s="25">
        <f t="shared" si="236"/>
        <v>543</v>
      </c>
      <c r="B543" s="3" t="s">
        <v>578</v>
      </c>
      <c r="AX543" s="35" t="str">
        <f t="shared" ref="AX543:AX610" si="244">IF(E543&lt;&gt;0,IF(ROUND(SUM(G543:AV543),5)=ROUND(F543,5),"OK","ERROR!"),"")</f>
        <v/>
      </c>
      <c r="AZ543" s="5">
        <f t="shared" si="229"/>
        <v>0</v>
      </c>
      <c r="BA543" s="7">
        <f>IF(AY543&lt;&gt;0,VLOOKUP(AY543,'2021 ROO Import'!$A$1:$D$966,4,FALSE),0)</f>
        <v>0</v>
      </c>
    </row>
    <row r="544" spans="1:53" ht="9.75" customHeight="1" x14ac:dyDescent="0.2">
      <c r="A544" s="25">
        <f t="shared" si="236"/>
        <v>544</v>
      </c>
      <c r="B544" s="3" t="str">
        <f t="shared" ref="B544:C549" si="245">(B117)</f>
        <v>310-316</v>
      </c>
      <c r="C544" s="3" t="str">
        <f t="shared" si="245"/>
        <v>STEAM PRODUCTION</v>
      </c>
      <c r="E544" s="4" t="str">
        <f>E117</f>
        <v xml:space="preserve">   PI-S</v>
      </c>
      <c r="F544" s="3">
        <f>($AZ544)</f>
        <v>24355109.0690227</v>
      </c>
      <c r="G544" s="34">
        <f t="shared" ref="G544:P547" si="246">INDEX(Func_Alloc,MATCH($E544,FA_Desc,0),MATCH(G$6,$G$6:$AV$6,0))*$F544</f>
        <v>11126656.507511731</v>
      </c>
      <c r="H544" s="34">
        <f t="shared" si="246"/>
        <v>0</v>
      </c>
      <c r="I544" s="34">
        <f t="shared" si="246"/>
        <v>0</v>
      </c>
      <c r="J544" s="34">
        <f t="shared" si="246"/>
        <v>13228452.561510969</v>
      </c>
      <c r="K544" s="34">
        <f t="shared" si="246"/>
        <v>0</v>
      </c>
      <c r="L544" s="34">
        <f t="shared" si="246"/>
        <v>0</v>
      </c>
      <c r="M544" s="34">
        <f t="shared" si="246"/>
        <v>0</v>
      </c>
      <c r="N544" s="34">
        <f t="shared" si="246"/>
        <v>0</v>
      </c>
      <c r="O544" s="34">
        <f t="shared" si="246"/>
        <v>0</v>
      </c>
      <c r="P544" s="34">
        <f t="shared" si="246"/>
        <v>0</v>
      </c>
      <c r="Q544" s="34">
        <f t="shared" ref="Q544:Z547" si="247">INDEX(Func_Alloc,MATCH($E544,FA_Desc,0),MATCH(Q$6,$G$6:$AV$6,0))*$F544</f>
        <v>0</v>
      </c>
      <c r="R544" s="34">
        <f t="shared" si="247"/>
        <v>0</v>
      </c>
      <c r="S544" s="34">
        <f t="shared" si="247"/>
        <v>0</v>
      </c>
      <c r="T544" s="34">
        <f t="shared" si="247"/>
        <v>0</v>
      </c>
      <c r="U544" s="34">
        <f t="shared" si="247"/>
        <v>0</v>
      </c>
      <c r="V544" s="34">
        <f t="shared" si="247"/>
        <v>0</v>
      </c>
      <c r="W544" s="34">
        <f t="shared" si="247"/>
        <v>0</v>
      </c>
      <c r="X544" s="34">
        <f t="shared" si="247"/>
        <v>0</v>
      </c>
      <c r="Y544" s="34">
        <f t="shared" si="247"/>
        <v>0</v>
      </c>
      <c r="Z544" s="34">
        <f t="shared" si="247"/>
        <v>0</v>
      </c>
      <c r="AA544" s="34">
        <f t="shared" ref="AA544:AJ547" si="248">INDEX(Func_Alloc,MATCH($E544,FA_Desc,0),MATCH(AA$6,$G$6:$AV$6,0))*$F544</f>
        <v>0</v>
      </c>
      <c r="AB544" s="34">
        <f t="shared" si="248"/>
        <v>0</v>
      </c>
      <c r="AC544" s="34">
        <f t="shared" si="248"/>
        <v>0</v>
      </c>
      <c r="AD544" s="34">
        <f t="shared" si="248"/>
        <v>0</v>
      </c>
      <c r="AE544" s="34">
        <f t="shared" si="248"/>
        <v>0</v>
      </c>
      <c r="AF544" s="34">
        <f t="shared" si="248"/>
        <v>0</v>
      </c>
      <c r="AG544" s="34">
        <f t="shared" si="248"/>
        <v>0</v>
      </c>
      <c r="AH544" s="34">
        <f t="shared" si="248"/>
        <v>0</v>
      </c>
      <c r="AI544" s="34">
        <f t="shared" si="248"/>
        <v>0</v>
      </c>
      <c r="AJ544" s="34">
        <f t="shared" si="248"/>
        <v>0</v>
      </c>
      <c r="AK544" s="34">
        <f t="shared" ref="AK544:AV547" si="249">INDEX(Func_Alloc,MATCH($E544,FA_Desc,0),MATCH(AK$6,$G$6:$AV$6,0))*$F544</f>
        <v>0</v>
      </c>
      <c r="AL544" s="34">
        <f t="shared" si="249"/>
        <v>0</v>
      </c>
      <c r="AM544" s="34">
        <f t="shared" si="249"/>
        <v>0</v>
      </c>
      <c r="AN544" s="34">
        <f t="shared" si="249"/>
        <v>0</v>
      </c>
      <c r="AO544" s="34">
        <f t="shared" si="249"/>
        <v>0</v>
      </c>
      <c r="AP544" s="34">
        <f t="shared" si="249"/>
        <v>0</v>
      </c>
      <c r="AQ544" s="34">
        <f t="shared" si="249"/>
        <v>0</v>
      </c>
      <c r="AR544" s="34">
        <f t="shared" si="249"/>
        <v>0</v>
      </c>
      <c r="AS544" s="34">
        <f t="shared" si="249"/>
        <v>0</v>
      </c>
      <c r="AT544" s="34">
        <f t="shared" si="249"/>
        <v>0</v>
      </c>
      <c r="AU544" s="34">
        <f t="shared" si="249"/>
        <v>0</v>
      </c>
      <c r="AV544" s="34">
        <f t="shared" si="249"/>
        <v>0</v>
      </c>
      <c r="AX544" s="35" t="str">
        <f t="shared" si="244"/>
        <v>OK</v>
      </c>
      <c r="AY544" s="53">
        <v>563</v>
      </c>
      <c r="AZ544" s="5">
        <f t="shared" si="229"/>
        <v>24355109.0690227</v>
      </c>
      <c r="BA544" s="7">
        <f>IF(AY544&lt;&gt;0,VLOOKUP(AY544,'2021 ROO Import'!$A$1:$D$966,4,FALSE),0)</f>
        <v>24355109.0690227</v>
      </c>
    </row>
    <row r="545" spans="1:53" ht="9.75" customHeight="1" x14ac:dyDescent="0.2">
      <c r="A545" s="25">
        <f t="shared" si="236"/>
        <v>545</v>
      </c>
      <c r="B545" s="3" t="str">
        <f t="shared" si="245"/>
        <v>330-336</v>
      </c>
      <c r="C545" s="3" t="str">
        <f t="shared" si="245"/>
        <v>HYDRAULIC PRODUCTION</v>
      </c>
      <c r="E545" s="4" t="str">
        <f>E118</f>
        <v xml:space="preserve">   PI-H</v>
      </c>
      <c r="F545" s="3">
        <f>($AZ545)</f>
        <v>18668717.7209884</v>
      </c>
      <c r="G545" s="34">
        <f t="shared" si="246"/>
        <v>8528822.799703043</v>
      </c>
      <c r="H545" s="34">
        <f t="shared" si="246"/>
        <v>0</v>
      </c>
      <c r="I545" s="34">
        <f t="shared" si="246"/>
        <v>0</v>
      </c>
      <c r="J545" s="34">
        <f t="shared" si="246"/>
        <v>10139894.921285357</v>
      </c>
      <c r="K545" s="34">
        <f t="shared" si="246"/>
        <v>0</v>
      </c>
      <c r="L545" s="34">
        <f t="shared" si="246"/>
        <v>0</v>
      </c>
      <c r="M545" s="34">
        <f t="shared" si="246"/>
        <v>0</v>
      </c>
      <c r="N545" s="34">
        <f t="shared" si="246"/>
        <v>0</v>
      </c>
      <c r="O545" s="34">
        <f t="shared" si="246"/>
        <v>0</v>
      </c>
      <c r="P545" s="34">
        <f t="shared" si="246"/>
        <v>0</v>
      </c>
      <c r="Q545" s="34">
        <f t="shared" si="247"/>
        <v>0</v>
      </c>
      <c r="R545" s="34">
        <f t="shared" si="247"/>
        <v>0</v>
      </c>
      <c r="S545" s="34">
        <f t="shared" si="247"/>
        <v>0</v>
      </c>
      <c r="T545" s="34">
        <f t="shared" si="247"/>
        <v>0</v>
      </c>
      <c r="U545" s="34">
        <f t="shared" si="247"/>
        <v>0</v>
      </c>
      <c r="V545" s="34">
        <f t="shared" si="247"/>
        <v>0</v>
      </c>
      <c r="W545" s="34">
        <f t="shared" si="247"/>
        <v>0</v>
      </c>
      <c r="X545" s="34">
        <f t="shared" si="247"/>
        <v>0</v>
      </c>
      <c r="Y545" s="34">
        <f t="shared" si="247"/>
        <v>0</v>
      </c>
      <c r="Z545" s="34">
        <f t="shared" si="247"/>
        <v>0</v>
      </c>
      <c r="AA545" s="34">
        <f t="shared" si="248"/>
        <v>0</v>
      </c>
      <c r="AB545" s="34">
        <f t="shared" si="248"/>
        <v>0</v>
      </c>
      <c r="AC545" s="34">
        <f t="shared" si="248"/>
        <v>0</v>
      </c>
      <c r="AD545" s="34">
        <f t="shared" si="248"/>
        <v>0</v>
      </c>
      <c r="AE545" s="34">
        <f t="shared" si="248"/>
        <v>0</v>
      </c>
      <c r="AF545" s="34">
        <f t="shared" si="248"/>
        <v>0</v>
      </c>
      <c r="AG545" s="34">
        <f t="shared" si="248"/>
        <v>0</v>
      </c>
      <c r="AH545" s="34">
        <f t="shared" si="248"/>
        <v>0</v>
      </c>
      <c r="AI545" s="34">
        <f t="shared" si="248"/>
        <v>0</v>
      </c>
      <c r="AJ545" s="34">
        <f t="shared" si="248"/>
        <v>0</v>
      </c>
      <c r="AK545" s="34">
        <f t="shared" si="249"/>
        <v>0</v>
      </c>
      <c r="AL545" s="34">
        <f t="shared" si="249"/>
        <v>0</v>
      </c>
      <c r="AM545" s="34">
        <f t="shared" si="249"/>
        <v>0</v>
      </c>
      <c r="AN545" s="34">
        <f t="shared" si="249"/>
        <v>0</v>
      </c>
      <c r="AO545" s="34">
        <f t="shared" si="249"/>
        <v>0</v>
      </c>
      <c r="AP545" s="34">
        <f t="shared" si="249"/>
        <v>0</v>
      </c>
      <c r="AQ545" s="34">
        <f t="shared" si="249"/>
        <v>0</v>
      </c>
      <c r="AR545" s="34">
        <f t="shared" si="249"/>
        <v>0</v>
      </c>
      <c r="AS545" s="34">
        <f t="shared" si="249"/>
        <v>0</v>
      </c>
      <c r="AT545" s="34">
        <f t="shared" si="249"/>
        <v>0</v>
      </c>
      <c r="AU545" s="34">
        <f t="shared" si="249"/>
        <v>0</v>
      </c>
      <c r="AV545" s="34">
        <f t="shared" si="249"/>
        <v>0</v>
      </c>
      <c r="AX545" s="35" t="str">
        <f t="shared" si="244"/>
        <v>OK</v>
      </c>
      <c r="AY545" s="53">
        <v>564</v>
      </c>
      <c r="AZ545" s="5">
        <f t="shared" si="229"/>
        <v>18668717.7209884</v>
      </c>
      <c r="BA545" s="7">
        <f>IF(AY545&lt;&gt;0,VLOOKUP(AY545,'2021 ROO Import'!$A$1:$D$966,4,FALSE),0)</f>
        <v>18668717.7209884</v>
      </c>
    </row>
    <row r="546" spans="1:53" ht="9.75" customHeight="1" x14ac:dyDescent="0.2">
      <c r="A546" s="25">
        <f t="shared" si="236"/>
        <v>546</v>
      </c>
      <c r="B546" s="3" t="str">
        <f t="shared" si="245"/>
        <v>340-346</v>
      </c>
      <c r="C546" s="3" t="str">
        <f t="shared" si="245"/>
        <v>OTHER PRODUCTION - LANGLEY</v>
      </c>
      <c r="E546" s="4" t="str">
        <f>E119</f>
        <v xml:space="preserve">   PI-S</v>
      </c>
      <c r="F546" s="3">
        <f>($AZ546)</f>
        <v>10460450.177361563</v>
      </c>
      <c r="G546" s="34">
        <f t="shared" si="246"/>
        <v>4778867.370603513</v>
      </c>
      <c r="H546" s="34">
        <f t="shared" si="246"/>
        <v>0</v>
      </c>
      <c r="I546" s="34">
        <f t="shared" si="246"/>
        <v>0</v>
      </c>
      <c r="J546" s="34">
        <f t="shared" si="246"/>
        <v>5681582.8067580499</v>
      </c>
      <c r="K546" s="34">
        <f t="shared" si="246"/>
        <v>0</v>
      </c>
      <c r="L546" s="34">
        <f t="shared" si="246"/>
        <v>0</v>
      </c>
      <c r="M546" s="34">
        <f t="shared" si="246"/>
        <v>0</v>
      </c>
      <c r="N546" s="34">
        <f t="shared" si="246"/>
        <v>0</v>
      </c>
      <c r="O546" s="34">
        <f t="shared" si="246"/>
        <v>0</v>
      </c>
      <c r="P546" s="34">
        <f t="shared" si="246"/>
        <v>0</v>
      </c>
      <c r="Q546" s="34">
        <f t="shared" si="247"/>
        <v>0</v>
      </c>
      <c r="R546" s="34">
        <f t="shared" si="247"/>
        <v>0</v>
      </c>
      <c r="S546" s="34">
        <f t="shared" si="247"/>
        <v>0</v>
      </c>
      <c r="T546" s="34">
        <f t="shared" si="247"/>
        <v>0</v>
      </c>
      <c r="U546" s="34">
        <f t="shared" si="247"/>
        <v>0</v>
      </c>
      <c r="V546" s="34">
        <f t="shared" si="247"/>
        <v>0</v>
      </c>
      <c r="W546" s="34">
        <f t="shared" si="247"/>
        <v>0</v>
      </c>
      <c r="X546" s="34">
        <f t="shared" si="247"/>
        <v>0</v>
      </c>
      <c r="Y546" s="34">
        <f t="shared" si="247"/>
        <v>0</v>
      </c>
      <c r="Z546" s="34">
        <f t="shared" si="247"/>
        <v>0</v>
      </c>
      <c r="AA546" s="34">
        <f t="shared" si="248"/>
        <v>0</v>
      </c>
      <c r="AB546" s="34">
        <f t="shared" si="248"/>
        <v>0</v>
      </c>
      <c r="AC546" s="34">
        <f t="shared" si="248"/>
        <v>0</v>
      </c>
      <c r="AD546" s="34">
        <f t="shared" si="248"/>
        <v>0</v>
      </c>
      <c r="AE546" s="34">
        <f t="shared" si="248"/>
        <v>0</v>
      </c>
      <c r="AF546" s="34">
        <f t="shared" si="248"/>
        <v>0</v>
      </c>
      <c r="AG546" s="34">
        <f t="shared" si="248"/>
        <v>0</v>
      </c>
      <c r="AH546" s="34">
        <f t="shared" si="248"/>
        <v>0</v>
      </c>
      <c r="AI546" s="34">
        <f t="shared" si="248"/>
        <v>0</v>
      </c>
      <c r="AJ546" s="34">
        <f t="shared" si="248"/>
        <v>0</v>
      </c>
      <c r="AK546" s="34">
        <f t="shared" si="249"/>
        <v>0</v>
      </c>
      <c r="AL546" s="34">
        <f t="shared" si="249"/>
        <v>0</v>
      </c>
      <c r="AM546" s="34">
        <f t="shared" si="249"/>
        <v>0</v>
      </c>
      <c r="AN546" s="34">
        <f t="shared" si="249"/>
        <v>0</v>
      </c>
      <c r="AO546" s="34">
        <f t="shared" si="249"/>
        <v>0</v>
      </c>
      <c r="AP546" s="34">
        <f t="shared" si="249"/>
        <v>0</v>
      </c>
      <c r="AQ546" s="34">
        <f t="shared" si="249"/>
        <v>0</v>
      </c>
      <c r="AR546" s="34">
        <f t="shared" si="249"/>
        <v>0</v>
      </c>
      <c r="AS546" s="34">
        <f t="shared" si="249"/>
        <v>0</v>
      </c>
      <c r="AT546" s="34">
        <f t="shared" si="249"/>
        <v>0</v>
      </c>
      <c r="AU546" s="34">
        <f t="shared" si="249"/>
        <v>0</v>
      </c>
      <c r="AV546" s="34">
        <f t="shared" si="249"/>
        <v>0</v>
      </c>
      <c r="AX546" s="35" t="str">
        <f t="shared" si="244"/>
        <v>OK</v>
      </c>
      <c r="AY546" s="53">
        <v>565</v>
      </c>
      <c r="AZ546" s="5">
        <f t="shared" si="229"/>
        <v>10460450.177361563</v>
      </c>
      <c r="BA546" s="7">
        <f>IF(AY546&lt;&gt;0,VLOOKUP(AY546,'2021 ROO Import'!$A$1:$D$966,4,FALSE),0)</f>
        <v>10460450.177361563</v>
      </c>
    </row>
    <row r="547" spans="1:53" ht="9.75" customHeight="1" x14ac:dyDescent="0.2">
      <c r="A547" s="25">
        <f t="shared" si="236"/>
        <v>547</v>
      </c>
      <c r="B547" s="3" t="str">
        <f t="shared" si="245"/>
        <v>340-346</v>
      </c>
      <c r="C547" s="3" t="str">
        <f t="shared" si="245"/>
        <v>OTHER PRODUCTION -Danskin/Bennet Mountain</v>
      </c>
      <c r="E547" s="4" t="str">
        <f>E120</f>
        <v xml:space="preserve">   PI-O</v>
      </c>
      <c r="F547" s="3">
        <f>($AZ547)</f>
        <v>4959331.9396339627</v>
      </c>
      <c r="G547" s="34">
        <f t="shared" si="246"/>
        <v>0</v>
      </c>
      <c r="H547" s="34">
        <f t="shared" si="246"/>
        <v>4959331.9396339627</v>
      </c>
      <c r="I547" s="34">
        <f t="shared" si="246"/>
        <v>0</v>
      </c>
      <c r="J547" s="34">
        <f t="shared" si="246"/>
        <v>0</v>
      </c>
      <c r="K547" s="34">
        <f t="shared" si="246"/>
        <v>0</v>
      </c>
      <c r="L547" s="34">
        <f t="shared" si="246"/>
        <v>0</v>
      </c>
      <c r="M547" s="34">
        <f t="shared" si="246"/>
        <v>0</v>
      </c>
      <c r="N547" s="34">
        <f t="shared" si="246"/>
        <v>0</v>
      </c>
      <c r="O547" s="34">
        <f t="shared" si="246"/>
        <v>0</v>
      </c>
      <c r="P547" s="34">
        <f t="shared" si="246"/>
        <v>0</v>
      </c>
      <c r="Q547" s="34">
        <f t="shared" si="247"/>
        <v>0</v>
      </c>
      <c r="R547" s="34">
        <f t="shared" si="247"/>
        <v>0</v>
      </c>
      <c r="S547" s="34">
        <f t="shared" si="247"/>
        <v>0</v>
      </c>
      <c r="T547" s="34">
        <f t="shared" si="247"/>
        <v>0</v>
      </c>
      <c r="U547" s="34">
        <f t="shared" si="247"/>
        <v>0</v>
      </c>
      <c r="V547" s="34">
        <f t="shared" si="247"/>
        <v>0</v>
      </c>
      <c r="W547" s="34">
        <f t="shared" si="247"/>
        <v>0</v>
      </c>
      <c r="X547" s="34">
        <f t="shared" si="247"/>
        <v>0</v>
      </c>
      <c r="Y547" s="34">
        <f t="shared" si="247"/>
        <v>0</v>
      </c>
      <c r="Z547" s="34">
        <f t="shared" si="247"/>
        <v>0</v>
      </c>
      <c r="AA547" s="34">
        <f t="shared" si="248"/>
        <v>0</v>
      </c>
      <c r="AB547" s="34">
        <f t="shared" si="248"/>
        <v>0</v>
      </c>
      <c r="AC547" s="34">
        <f t="shared" si="248"/>
        <v>0</v>
      </c>
      <c r="AD547" s="34">
        <f t="shared" si="248"/>
        <v>0</v>
      </c>
      <c r="AE547" s="34">
        <f t="shared" si="248"/>
        <v>0</v>
      </c>
      <c r="AF547" s="34">
        <f t="shared" si="248"/>
        <v>0</v>
      </c>
      <c r="AG547" s="34">
        <f t="shared" si="248"/>
        <v>0</v>
      </c>
      <c r="AH547" s="34">
        <f t="shared" si="248"/>
        <v>0</v>
      </c>
      <c r="AI547" s="34">
        <f t="shared" si="248"/>
        <v>0</v>
      </c>
      <c r="AJ547" s="34">
        <f t="shared" si="248"/>
        <v>0</v>
      </c>
      <c r="AK547" s="34">
        <f t="shared" si="249"/>
        <v>0</v>
      </c>
      <c r="AL547" s="34">
        <f t="shared" si="249"/>
        <v>0</v>
      </c>
      <c r="AM547" s="34">
        <f t="shared" si="249"/>
        <v>0</v>
      </c>
      <c r="AN547" s="34">
        <f t="shared" si="249"/>
        <v>0</v>
      </c>
      <c r="AO547" s="34">
        <f t="shared" si="249"/>
        <v>0</v>
      </c>
      <c r="AP547" s="34">
        <f t="shared" si="249"/>
        <v>0</v>
      </c>
      <c r="AQ547" s="34">
        <f t="shared" si="249"/>
        <v>0</v>
      </c>
      <c r="AR547" s="34">
        <f t="shared" si="249"/>
        <v>0</v>
      </c>
      <c r="AS547" s="34">
        <f t="shared" si="249"/>
        <v>0</v>
      </c>
      <c r="AT547" s="34">
        <f t="shared" si="249"/>
        <v>0</v>
      </c>
      <c r="AU547" s="34">
        <f t="shared" si="249"/>
        <v>0</v>
      </c>
      <c r="AV547" s="34">
        <f t="shared" si="249"/>
        <v>0</v>
      </c>
      <c r="AX547" s="94" t="str">
        <f t="shared" si="244"/>
        <v>OK</v>
      </c>
      <c r="AY547" s="53" t="s">
        <v>1349</v>
      </c>
      <c r="AZ547" s="5">
        <f t="shared" ref="AZ547" si="250">BA547</f>
        <v>4959331.9396339627</v>
      </c>
      <c r="BA547" s="7">
        <f>IF(AY547&lt;&gt;0,VLOOKUP(AY547,'2021 ROO Import'!$A$1:$D$966,4,FALSE),0)</f>
        <v>4959331.9396339627</v>
      </c>
    </row>
    <row r="548" spans="1:53" ht="9.75" customHeight="1" x14ac:dyDescent="0.2">
      <c r="A548" s="25">
        <f t="shared" si="236"/>
        <v>548</v>
      </c>
      <c r="B548" s="3" t="str">
        <f t="shared" si="245"/>
        <v/>
      </c>
      <c r="C548" s="3" t="str">
        <f t="shared" si="245"/>
        <v>TOTAL PRODUCTION PLANT</v>
      </c>
      <c r="F548" s="3">
        <f>SUM(F544:F547)</f>
        <v>58443608.907006629</v>
      </c>
      <c r="AX548" s="35" t="str">
        <f t="shared" si="244"/>
        <v/>
      </c>
      <c r="AY548" s="53">
        <v>566</v>
      </c>
      <c r="AZ548" s="5">
        <f t="shared" si="229"/>
        <v>58443608.907006629</v>
      </c>
      <c r="BA548" s="7">
        <f>IF(AY548&lt;&gt;0,VLOOKUP(AY548,'2021 ROO Import'!$A$1:$D$966,4,FALSE),0)</f>
        <v>58443608.907006629</v>
      </c>
    </row>
    <row r="549" spans="1:53" ht="9.75" customHeight="1" x14ac:dyDescent="0.2">
      <c r="A549" s="25">
        <f t="shared" si="236"/>
        <v>549</v>
      </c>
      <c r="B549" s="3" t="str">
        <f t="shared" si="245"/>
        <v/>
      </c>
      <c r="C549" s="3" t="str">
        <f t="shared" si="245"/>
        <v/>
      </c>
      <c r="AX549" s="35" t="str">
        <f t="shared" si="244"/>
        <v/>
      </c>
      <c r="AZ549" s="5">
        <f t="shared" si="229"/>
        <v>0</v>
      </c>
      <c r="BA549" s="7">
        <f>IF(AY549&lt;&gt;0,VLOOKUP(AY549,'2021 ROO Import'!$A$1:$D$966,4,FALSE),0)</f>
        <v>0</v>
      </c>
    </row>
    <row r="550" spans="1:53" ht="9.75" customHeight="1" x14ac:dyDescent="0.2">
      <c r="A550" s="25">
        <f t="shared" si="236"/>
        <v>550</v>
      </c>
      <c r="B550" s="3" t="str">
        <f t="shared" ref="B550:B573" si="251">(B123)</f>
        <v>TRANSMISSION PLANT</v>
      </c>
      <c r="AX550" s="35" t="str">
        <f t="shared" si="244"/>
        <v/>
      </c>
      <c r="AZ550" s="5">
        <f t="shared" si="229"/>
        <v>0</v>
      </c>
      <c r="BA550" s="7">
        <f>IF(AY550&lt;&gt;0,VLOOKUP(AY550,'2021 ROO Import'!$A$1:$D$966,4,FALSE),0)</f>
        <v>0</v>
      </c>
    </row>
    <row r="551" spans="1:53" ht="9.75" customHeight="1" x14ac:dyDescent="0.2">
      <c r="A551" s="25">
        <f t="shared" si="236"/>
        <v>551</v>
      </c>
      <c r="B551" s="3" t="str">
        <f t="shared" si="251"/>
        <v>350</v>
      </c>
      <c r="C551" s="3" t="str">
        <f t="shared" ref="C551:C559" si="252">(C124)</f>
        <v>LAND &amp; LAND RIGHTS</v>
      </c>
      <c r="E551" s="4" t="str">
        <f t="shared" ref="E551:E557" si="253">E124</f>
        <v>T-350</v>
      </c>
      <c r="F551" s="3">
        <f>($AZ551)</f>
        <v>311221.64231783984</v>
      </c>
      <c r="G551" s="34">
        <f t="shared" ref="G551:P557" si="254">INDEX(Func_Alloc,MATCH($E551,FA_Desc,0),MATCH(G$6,$G$6:$AV$6,0))*$F551</f>
        <v>0</v>
      </c>
      <c r="H551" s="34">
        <f t="shared" si="254"/>
        <v>0</v>
      </c>
      <c r="I551" s="34">
        <f t="shared" si="254"/>
        <v>0</v>
      </c>
      <c r="J551" s="34">
        <f t="shared" si="254"/>
        <v>0</v>
      </c>
      <c r="K551" s="34">
        <f t="shared" si="254"/>
        <v>0</v>
      </c>
      <c r="L551" s="34">
        <f t="shared" si="254"/>
        <v>0</v>
      </c>
      <c r="M551" s="34">
        <f t="shared" si="254"/>
        <v>0</v>
      </c>
      <c r="N551" s="34">
        <f t="shared" si="254"/>
        <v>311221.64231783984</v>
      </c>
      <c r="O551" s="34">
        <f t="shared" si="254"/>
        <v>0</v>
      </c>
      <c r="P551" s="34">
        <f t="shared" si="254"/>
        <v>0</v>
      </c>
      <c r="Q551" s="34">
        <f t="shared" ref="Q551:Z557" si="255">INDEX(Func_Alloc,MATCH($E551,FA_Desc,0),MATCH(Q$6,$G$6:$AV$6,0))*$F551</f>
        <v>0</v>
      </c>
      <c r="R551" s="34">
        <f t="shared" si="255"/>
        <v>0</v>
      </c>
      <c r="S551" s="34">
        <f t="shared" si="255"/>
        <v>0</v>
      </c>
      <c r="T551" s="34">
        <f t="shared" si="255"/>
        <v>0</v>
      </c>
      <c r="U551" s="34">
        <f t="shared" si="255"/>
        <v>0</v>
      </c>
      <c r="V551" s="34">
        <f t="shared" si="255"/>
        <v>0</v>
      </c>
      <c r="W551" s="34">
        <f t="shared" si="255"/>
        <v>0</v>
      </c>
      <c r="X551" s="34">
        <f t="shared" si="255"/>
        <v>0</v>
      </c>
      <c r="Y551" s="34">
        <f t="shared" si="255"/>
        <v>0</v>
      </c>
      <c r="Z551" s="34">
        <f t="shared" si="255"/>
        <v>0</v>
      </c>
      <c r="AA551" s="34">
        <f t="shared" ref="AA551:AJ557" si="256">INDEX(Func_Alloc,MATCH($E551,FA_Desc,0),MATCH(AA$6,$G$6:$AV$6,0))*$F551</f>
        <v>0</v>
      </c>
      <c r="AB551" s="34">
        <f t="shared" si="256"/>
        <v>0</v>
      </c>
      <c r="AC551" s="34">
        <f t="shared" si="256"/>
        <v>0</v>
      </c>
      <c r="AD551" s="34">
        <f t="shared" si="256"/>
        <v>0</v>
      </c>
      <c r="AE551" s="34">
        <f t="shared" si="256"/>
        <v>0</v>
      </c>
      <c r="AF551" s="34">
        <f t="shared" si="256"/>
        <v>0</v>
      </c>
      <c r="AG551" s="34">
        <f t="shared" si="256"/>
        <v>0</v>
      </c>
      <c r="AH551" s="34">
        <f t="shared" si="256"/>
        <v>0</v>
      </c>
      <c r="AI551" s="34">
        <f t="shared" si="256"/>
        <v>0</v>
      </c>
      <c r="AJ551" s="34">
        <f t="shared" si="256"/>
        <v>0</v>
      </c>
      <c r="AK551" s="34">
        <f t="shared" ref="AK551:AV557" si="257">INDEX(Func_Alloc,MATCH($E551,FA_Desc,0),MATCH(AK$6,$G$6:$AV$6,0))*$F551</f>
        <v>0</v>
      </c>
      <c r="AL551" s="34">
        <f t="shared" si="257"/>
        <v>0</v>
      </c>
      <c r="AM551" s="34">
        <f t="shared" si="257"/>
        <v>0</v>
      </c>
      <c r="AN551" s="34">
        <f t="shared" si="257"/>
        <v>0</v>
      </c>
      <c r="AO551" s="34">
        <f t="shared" si="257"/>
        <v>0</v>
      </c>
      <c r="AP551" s="34">
        <f t="shared" si="257"/>
        <v>0</v>
      </c>
      <c r="AQ551" s="34">
        <f t="shared" si="257"/>
        <v>0</v>
      </c>
      <c r="AR551" s="34">
        <f t="shared" si="257"/>
        <v>0</v>
      </c>
      <c r="AS551" s="34">
        <f t="shared" si="257"/>
        <v>0</v>
      </c>
      <c r="AT551" s="34">
        <f t="shared" si="257"/>
        <v>0</v>
      </c>
      <c r="AU551" s="34">
        <f t="shared" si="257"/>
        <v>0</v>
      </c>
      <c r="AV551" s="34">
        <f t="shared" si="257"/>
        <v>0</v>
      </c>
      <c r="AX551" s="35" t="str">
        <f t="shared" si="244"/>
        <v>OK</v>
      </c>
      <c r="AY551" s="53">
        <v>569</v>
      </c>
      <c r="AZ551" s="5">
        <f t="shared" si="229"/>
        <v>311221.64231783984</v>
      </c>
      <c r="BA551" s="7">
        <f>IF(AY551&lt;&gt;0,VLOOKUP(AY551,'2021 ROO Import'!$A$1:$D$966,4,FALSE),0)</f>
        <v>311221.64231783984</v>
      </c>
    </row>
    <row r="552" spans="1:53" ht="9.75" customHeight="1" x14ac:dyDescent="0.2">
      <c r="A552" s="25">
        <f t="shared" si="236"/>
        <v>552</v>
      </c>
      <c r="B552" s="3" t="str">
        <f t="shared" si="251"/>
        <v>352</v>
      </c>
      <c r="C552" s="3" t="str">
        <f t="shared" si="252"/>
        <v>STRUCTURES &amp; IMPROVEMENTS</v>
      </c>
      <c r="E552" s="4" t="str">
        <f t="shared" si="253"/>
        <v>T-352</v>
      </c>
      <c r="F552" s="3">
        <f t="shared" ref="F552:F557" si="258">($AZ552)</f>
        <v>1567029.7396359562</v>
      </c>
      <c r="G552" s="34">
        <f t="shared" si="254"/>
        <v>0</v>
      </c>
      <c r="H552" s="34">
        <f t="shared" si="254"/>
        <v>0</v>
      </c>
      <c r="I552" s="34">
        <f t="shared" si="254"/>
        <v>0</v>
      </c>
      <c r="J552" s="34">
        <f t="shared" si="254"/>
        <v>0</v>
      </c>
      <c r="K552" s="34">
        <f t="shared" si="254"/>
        <v>0</v>
      </c>
      <c r="L552" s="34">
        <f t="shared" si="254"/>
        <v>0</v>
      </c>
      <c r="M552" s="34">
        <f t="shared" si="254"/>
        <v>0</v>
      </c>
      <c r="N552" s="34">
        <f t="shared" si="254"/>
        <v>1567029.7396359562</v>
      </c>
      <c r="O552" s="34">
        <f t="shared" si="254"/>
        <v>0</v>
      </c>
      <c r="P552" s="34">
        <f t="shared" si="254"/>
        <v>0</v>
      </c>
      <c r="Q552" s="34">
        <f t="shared" si="255"/>
        <v>0</v>
      </c>
      <c r="R552" s="34">
        <f t="shared" si="255"/>
        <v>0</v>
      </c>
      <c r="S552" s="34">
        <f t="shared" si="255"/>
        <v>0</v>
      </c>
      <c r="T552" s="34">
        <f t="shared" si="255"/>
        <v>0</v>
      </c>
      <c r="U552" s="34">
        <f t="shared" si="255"/>
        <v>0</v>
      </c>
      <c r="V552" s="34">
        <f t="shared" si="255"/>
        <v>0</v>
      </c>
      <c r="W552" s="34">
        <f t="shared" si="255"/>
        <v>0</v>
      </c>
      <c r="X552" s="34">
        <f t="shared" si="255"/>
        <v>0</v>
      </c>
      <c r="Y552" s="34">
        <f t="shared" si="255"/>
        <v>0</v>
      </c>
      <c r="Z552" s="34">
        <f t="shared" si="255"/>
        <v>0</v>
      </c>
      <c r="AA552" s="34">
        <f t="shared" si="256"/>
        <v>0</v>
      </c>
      <c r="AB552" s="34">
        <f t="shared" si="256"/>
        <v>0</v>
      </c>
      <c r="AC552" s="34">
        <f t="shared" si="256"/>
        <v>0</v>
      </c>
      <c r="AD552" s="34">
        <f t="shared" si="256"/>
        <v>0</v>
      </c>
      <c r="AE552" s="34">
        <f t="shared" si="256"/>
        <v>0</v>
      </c>
      <c r="AF552" s="34">
        <f t="shared" si="256"/>
        <v>0</v>
      </c>
      <c r="AG552" s="34">
        <f t="shared" si="256"/>
        <v>0</v>
      </c>
      <c r="AH552" s="34">
        <f t="shared" si="256"/>
        <v>0</v>
      </c>
      <c r="AI552" s="34">
        <f t="shared" si="256"/>
        <v>0</v>
      </c>
      <c r="AJ552" s="34">
        <f t="shared" si="256"/>
        <v>0</v>
      </c>
      <c r="AK552" s="34">
        <f t="shared" si="257"/>
        <v>0</v>
      </c>
      <c r="AL552" s="34">
        <f t="shared" si="257"/>
        <v>0</v>
      </c>
      <c r="AM552" s="34">
        <f t="shared" si="257"/>
        <v>0</v>
      </c>
      <c r="AN552" s="34">
        <f t="shared" si="257"/>
        <v>0</v>
      </c>
      <c r="AO552" s="34">
        <f t="shared" si="257"/>
        <v>0</v>
      </c>
      <c r="AP552" s="34">
        <f t="shared" si="257"/>
        <v>0</v>
      </c>
      <c r="AQ552" s="34">
        <f t="shared" si="257"/>
        <v>0</v>
      </c>
      <c r="AR552" s="34">
        <f t="shared" si="257"/>
        <v>0</v>
      </c>
      <c r="AS552" s="34">
        <f t="shared" si="257"/>
        <v>0</v>
      </c>
      <c r="AT552" s="34">
        <f t="shared" si="257"/>
        <v>0</v>
      </c>
      <c r="AU552" s="34">
        <f t="shared" si="257"/>
        <v>0</v>
      </c>
      <c r="AV552" s="34">
        <f t="shared" si="257"/>
        <v>0</v>
      </c>
      <c r="AX552" s="35" t="str">
        <f t="shared" si="244"/>
        <v>OK</v>
      </c>
      <c r="AY552" s="53">
        <v>570</v>
      </c>
      <c r="AZ552" s="5">
        <f t="shared" si="229"/>
        <v>1567029.7396359562</v>
      </c>
      <c r="BA552" s="7">
        <f>IF(AY552&lt;&gt;0,VLOOKUP(AY552,'2021 ROO Import'!$A$1:$D$966,4,FALSE),0)</f>
        <v>1567029.7396359562</v>
      </c>
    </row>
    <row r="553" spans="1:53" ht="9.75" customHeight="1" x14ac:dyDescent="0.2">
      <c r="A553" s="25">
        <f t="shared" si="236"/>
        <v>553</v>
      </c>
      <c r="B553" s="3" t="str">
        <f t="shared" si="251"/>
        <v>353</v>
      </c>
      <c r="C553" s="3" t="str">
        <f t="shared" si="252"/>
        <v>STATION EQUIPMENT</v>
      </c>
      <c r="E553" s="4" t="str">
        <f t="shared" si="253"/>
        <v>T-353</v>
      </c>
      <c r="F553" s="3">
        <f t="shared" si="258"/>
        <v>8731299.8776208758</v>
      </c>
      <c r="G553" s="34">
        <f t="shared" si="254"/>
        <v>0</v>
      </c>
      <c r="H553" s="34">
        <f t="shared" si="254"/>
        <v>0</v>
      </c>
      <c r="I553" s="34">
        <f t="shared" si="254"/>
        <v>0</v>
      </c>
      <c r="J553" s="34">
        <f t="shared" si="254"/>
        <v>0</v>
      </c>
      <c r="K553" s="34">
        <f t="shared" si="254"/>
        <v>0</v>
      </c>
      <c r="L553" s="34">
        <f t="shared" si="254"/>
        <v>0</v>
      </c>
      <c r="M553" s="34">
        <f t="shared" si="254"/>
        <v>0</v>
      </c>
      <c r="N553" s="34">
        <f t="shared" si="254"/>
        <v>8729813.6854954418</v>
      </c>
      <c r="O553" s="34">
        <f t="shared" si="254"/>
        <v>0</v>
      </c>
      <c r="P553" s="34">
        <f t="shared" si="254"/>
        <v>1486.1921254331485</v>
      </c>
      <c r="Q553" s="34">
        <f t="shared" si="255"/>
        <v>0</v>
      </c>
      <c r="R553" s="34">
        <f t="shared" si="255"/>
        <v>0</v>
      </c>
      <c r="S553" s="34">
        <f t="shared" si="255"/>
        <v>0</v>
      </c>
      <c r="T553" s="34">
        <f t="shared" si="255"/>
        <v>0</v>
      </c>
      <c r="U553" s="34">
        <f t="shared" si="255"/>
        <v>0</v>
      </c>
      <c r="V553" s="34">
        <f t="shared" si="255"/>
        <v>0</v>
      </c>
      <c r="W553" s="34">
        <f t="shared" si="255"/>
        <v>0</v>
      </c>
      <c r="X553" s="34">
        <f t="shared" si="255"/>
        <v>0</v>
      </c>
      <c r="Y553" s="34">
        <f t="shared" si="255"/>
        <v>0</v>
      </c>
      <c r="Z553" s="34">
        <f t="shared" si="255"/>
        <v>0</v>
      </c>
      <c r="AA553" s="34">
        <f t="shared" si="256"/>
        <v>0</v>
      </c>
      <c r="AB553" s="34">
        <f t="shared" si="256"/>
        <v>0</v>
      </c>
      <c r="AC553" s="34">
        <f t="shared" si="256"/>
        <v>0</v>
      </c>
      <c r="AD553" s="34">
        <f t="shared" si="256"/>
        <v>0</v>
      </c>
      <c r="AE553" s="34">
        <f t="shared" si="256"/>
        <v>0</v>
      </c>
      <c r="AF553" s="34">
        <f t="shared" si="256"/>
        <v>0</v>
      </c>
      <c r="AG553" s="34">
        <f t="shared" si="256"/>
        <v>0</v>
      </c>
      <c r="AH553" s="34">
        <f t="shared" si="256"/>
        <v>0</v>
      </c>
      <c r="AI553" s="34">
        <f t="shared" si="256"/>
        <v>0</v>
      </c>
      <c r="AJ553" s="34">
        <f t="shared" si="256"/>
        <v>0</v>
      </c>
      <c r="AK553" s="34">
        <f t="shared" si="257"/>
        <v>0</v>
      </c>
      <c r="AL553" s="34">
        <f t="shared" si="257"/>
        <v>0</v>
      </c>
      <c r="AM553" s="34">
        <f t="shared" si="257"/>
        <v>0</v>
      </c>
      <c r="AN553" s="34">
        <f t="shared" si="257"/>
        <v>0</v>
      </c>
      <c r="AO553" s="34">
        <f t="shared" si="257"/>
        <v>0</v>
      </c>
      <c r="AP553" s="34">
        <f t="shared" si="257"/>
        <v>0</v>
      </c>
      <c r="AQ553" s="34">
        <f t="shared" si="257"/>
        <v>0</v>
      </c>
      <c r="AR553" s="34">
        <f t="shared" si="257"/>
        <v>0</v>
      </c>
      <c r="AS553" s="34">
        <f t="shared" si="257"/>
        <v>0</v>
      </c>
      <c r="AT553" s="34">
        <f t="shared" si="257"/>
        <v>0</v>
      </c>
      <c r="AU553" s="34">
        <f t="shared" si="257"/>
        <v>0</v>
      </c>
      <c r="AV553" s="34">
        <f t="shared" si="257"/>
        <v>0</v>
      </c>
      <c r="AX553" s="35" t="str">
        <f t="shared" si="244"/>
        <v>OK</v>
      </c>
      <c r="AY553" s="53">
        <v>571</v>
      </c>
      <c r="AZ553" s="5">
        <f t="shared" si="229"/>
        <v>8731299.8776208758</v>
      </c>
      <c r="BA553" s="7">
        <f>IF(AY553&lt;&gt;0,VLOOKUP(AY553,'2021 ROO Import'!$A$1:$D$966,4,FALSE),0)</f>
        <v>8731299.8776208758</v>
      </c>
    </row>
    <row r="554" spans="1:53" ht="9.75" customHeight="1" x14ac:dyDescent="0.2">
      <c r="A554" s="25">
        <f t="shared" si="236"/>
        <v>554</v>
      </c>
      <c r="B554" s="3" t="str">
        <f t="shared" si="251"/>
        <v>354</v>
      </c>
      <c r="C554" s="3" t="str">
        <f t="shared" si="252"/>
        <v>TOWERS &amp; FIXTURES</v>
      </c>
      <c r="E554" s="4" t="str">
        <f t="shared" si="253"/>
        <v>T-354</v>
      </c>
      <c r="F554" s="3">
        <f t="shared" si="258"/>
        <v>2348173.2284468063</v>
      </c>
      <c r="G554" s="34">
        <f t="shared" si="254"/>
        <v>0</v>
      </c>
      <c r="H554" s="34">
        <f t="shared" si="254"/>
        <v>0</v>
      </c>
      <c r="I554" s="34">
        <f t="shared" si="254"/>
        <v>0</v>
      </c>
      <c r="J554" s="34">
        <f t="shared" si="254"/>
        <v>0</v>
      </c>
      <c r="K554" s="34">
        <f t="shared" si="254"/>
        <v>0</v>
      </c>
      <c r="L554" s="34">
        <f t="shared" si="254"/>
        <v>0</v>
      </c>
      <c r="M554" s="34">
        <f t="shared" si="254"/>
        <v>0</v>
      </c>
      <c r="N554" s="34">
        <f t="shared" si="254"/>
        <v>2348173.2284468063</v>
      </c>
      <c r="O554" s="34">
        <f t="shared" si="254"/>
        <v>0</v>
      </c>
      <c r="P554" s="34">
        <f t="shared" si="254"/>
        <v>0</v>
      </c>
      <c r="Q554" s="34">
        <f t="shared" si="255"/>
        <v>0</v>
      </c>
      <c r="R554" s="34">
        <f t="shared" si="255"/>
        <v>0</v>
      </c>
      <c r="S554" s="34">
        <f t="shared" si="255"/>
        <v>0</v>
      </c>
      <c r="T554" s="34">
        <f t="shared" si="255"/>
        <v>0</v>
      </c>
      <c r="U554" s="34">
        <f t="shared" si="255"/>
        <v>0</v>
      </c>
      <c r="V554" s="34">
        <f t="shared" si="255"/>
        <v>0</v>
      </c>
      <c r="W554" s="34">
        <f t="shared" si="255"/>
        <v>0</v>
      </c>
      <c r="X554" s="34">
        <f t="shared" si="255"/>
        <v>0</v>
      </c>
      <c r="Y554" s="34">
        <f t="shared" si="255"/>
        <v>0</v>
      </c>
      <c r="Z554" s="34">
        <f t="shared" si="255"/>
        <v>0</v>
      </c>
      <c r="AA554" s="34">
        <f t="shared" si="256"/>
        <v>0</v>
      </c>
      <c r="AB554" s="34">
        <f t="shared" si="256"/>
        <v>0</v>
      </c>
      <c r="AC554" s="34">
        <f t="shared" si="256"/>
        <v>0</v>
      </c>
      <c r="AD554" s="34">
        <f t="shared" si="256"/>
        <v>0</v>
      </c>
      <c r="AE554" s="34">
        <f t="shared" si="256"/>
        <v>0</v>
      </c>
      <c r="AF554" s="34">
        <f t="shared" si="256"/>
        <v>0</v>
      </c>
      <c r="AG554" s="34">
        <f t="shared" si="256"/>
        <v>0</v>
      </c>
      <c r="AH554" s="34">
        <f t="shared" si="256"/>
        <v>0</v>
      </c>
      <c r="AI554" s="34">
        <f t="shared" si="256"/>
        <v>0</v>
      </c>
      <c r="AJ554" s="34">
        <f t="shared" si="256"/>
        <v>0</v>
      </c>
      <c r="AK554" s="34">
        <f t="shared" si="257"/>
        <v>0</v>
      </c>
      <c r="AL554" s="34">
        <f t="shared" si="257"/>
        <v>0</v>
      </c>
      <c r="AM554" s="34">
        <f t="shared" si="257"/>
        <v>0</v>
      </c>
      <c r="AN554" s="34">
        <f t="shared" si="257"/>
        <v>0</v>
      </c>
      <c r="AO554" s="34">
        <f t="shared" si="257"/>
        <v>0</v>
      </c>
      <c r="AP554" s="34">
        <f t="shared" si="257"/>
        <v>0</v>
      </c>
      <c r="AQ554" s="34">
        <f t="shared" si="257"/>
        <v>0</v>
      </c>
      <c r="AR554" s="34">
        <f t="shared" si="257"/>
        <v>0</v>
      </c>
      <c r="AS554" s="34">
        <f t="shared" si="257"/>
        <v>0</v>
      </c>
      <c r="AT554" s="34">
        <f t="shared" si="257"/>
        <v>0</v>
      </c>
      <c r="AU554" s="34">
        <f t="shared" si="257"/>
        <v>0</v>
      </c>
      <c r="AV554" s="34">
        <f t="shared" si="257"/>
        <v>0</v>
      </c>
      <c r="AX554" s="35" t="str">
        <f t="shared" si="244"/>
        <v>OK</v>
      </c>
      <c r="AY554" s="53">
        <v>572</v>
      </c>
      <c r="AZ554" s="5">
        <f t="shared" si="229"/>
        <v>2348173.2284468063</v>
      </c>
      <c r="BA554" s="7">
        <f>IF(AY554&lt;&gt;0,VLOOKUP(AY554,'2021 ROO Import'!$A$1:$D$966,4,FALSE),0)</f>
        <v>2348173.2284468063</v>
      </c>
    </row>
    <row r="555" spans="1:53" ht="9.75" customHeight="1" x14ac:dyDescent="0.2">
      <c r="A555" s="25">
        <f t="shared" si="236"/>
        <v>555</v>
      </c>
      <c r="B555" s="3" t="str">
        <f t="shared" si="251"/>
        <v>355</v>
      </c>
      <c r="C555" s="3" t="str">
        <f t="shared" si="252"/>
        <v>POLES &amp; FIXTURES</v>
      </c>
      <c r="E555" s="4" t="str">
        <f t="shared" si="253"/>
        <v>T-355</v>
      </c>
      <c r="F555" s="3">
        <f t="shared" si="258"/>
        <v>5801239.2939517274</v>
      </c>
      <c r="G555" s="34">
        <f t="shared" si="254"/>
        <v>0</v>
      </c>
      <c r="H555" s="34">
        <f t="shared" si="254"/>
        <v>0</v>
      </c>
      <c r="I555" s="34">
        <f t="shared" si="254"/>
        <v>0</v>
      </c>
      <c r="J555" s="34">
        <f t="shared" si="254"/>
        <v>0</v>
      </c>
      <c r="K555" s="34">
        <f t="shared" si="254"/>
        <v>0</v>
      </c>
      <c r="L555" s="34">
        <f t="shared" si="254"/>
        <v>0</v>
      </c>
      <c r="M555" s="34">
        <f t="shared" si="254"/>
        <v>0</v>
      </c>
      <c r="N555" s="34">
        <f t="shared" si="254"/>
        <v>5801239.2939517274</v>
      </c>
      <c r="O555" s="34">
        <f t="shared" si="254"/>
        <v>0</v>
      </c>
      <c r="P555" s="34">
        <f t="shared" si="254"/>
        <v>0</v>
      </c>
      <c r="Q555" s="34">
        <f t="shared" si="255"/>
        <v>0</v>
      </c>
      <c r="R555" s="34">
        <f t="shared" si="255"/>
        <v>0</v>
      </c>
      <c r="S555" s="34">
        <f t="shared" si="255"/>
        <v>0</v>
      </c>
      <c r="T555" s="34">
        <f t="shared" si="255"/>
        <v>0</v>
      </c>
      <c r="U555" s="34">
        <f t="shared" si="255"/>
        <v>0</v>
      </c>
      <c r="V555" s="34">
        <f t="shared" si="255"/>
        <v>0</v>
      </c>
      <c r="W555" s="34">
        <f t="shared" si="255"/>
        <v>0</v>
      </c>
      <c r="X555" s="34">
        <f t="shared" si="255"/>
        <v>0</v>
      </c>
      <c r="Y555" s="34">
        <f t="shared" si="255"/>
        <v>0</v>
      </c>
      <c r="Z555" s="34">
        <f t="shared" si="255"/>
        <v>0</v>
      </c>
      <c r="AA555" s="34">
        <f t="shared" si="256"/>
        <v>0</v>
      </c>
      <c r="AB555" s="34">
        <f t="shared" si="256"/>
        <v>0</v>
      </c>
      <c r="AC555" s="34">
        <f t="shared" si="256"/>
        <v>0</v>
      </c>
      <c r="AD555" s="34">
        <f t="shared" si="256"/>
        <v>0</v>
      </c>
      <c r="AE555" s="34">
        <f t="shared" si="256"/>
        <v>0</v>
      </c>
      <c r="AF555" s="34">
        <f t="shared" si="256"/>
        <v>0</v>
      </c>
      <c r="AG555" s="34">
        <f t="shared" si="256"/>
        <v>0</v>
      </c>
      <c r="AH555" s="34">
        <f t="shared" si="256"/>
        <v>0</v>
      </c>
      <c r="AI555" s="34">
        <f t="shared" si="256"/>
        <v>0</v>
      </c>
      <c r="AJ555" s="34">
        <f t="shared" si="256"/>
        <v>0</v>
      </c>
      <c r="AK555" s="34">
        <f t="shared" si="257"/>
        <v>0</v>
      </c>
      <c r="AL555" s="34">
        <f t="shared" si="257"/>
        <v>0</v>
      </c>
      <c r="AM555" s="34">
        <f t="shared" si="257"/>
        <v>0</v>
      </c>
      <c r="AN555" s="34">
        <f t="shared" si="257"/>
        <v>0</v>
      </c>
      <c r="AO555" s="34">
        <f t="shared" si="257"/>
        <v>0</v>
      </c>
      <c r="AP555" s="34">
        <f t="shared" si="257"/>
        <v>0</v>
      </c>
      <c r="AQ555" s="34">
        <f t="shared" si="257"/>
        <v>0</v>
      </c>
      <c r="AR555" s="34">
        <f t="shared" si="257"/>
        <v>0</v>
      </c>
      <c r="AS555" s="34">
        <f t="shared" si="257"/>
        <v>0</v>
      </c>
      <c r="AT555" s="34">
        <f t="shared" si="257"/>
        <v>0</v>
      </c>
      <c r="AU555" s="34">
        <f t="shared" si="257"/>
        <v>0</v>
      </c>
      <c r="AV555" s="34">
        <f t="shared" si="257"/>
        <v>0</v>
      </c>
      <c r="AX555" s="35" t="str">
        <f t="shared" si="244"/>
        <v>OK</v>
      </c>
      <c r="AY555" s="53">
        <v>573</v>
      </c>
      <c r="AZ555" s="5">
        <f t="shared" si="229"/>
        <v>5801239.2939517274</v>
      </c>
      <c r="BA555" s="7">
        <f>IF(AY555&lt;&gt;0,VLOOKUP(AY555,'2021 ROO Import'!$A$1:$D$966,4,FALSE),0)</f>
        <v>5801239.2939517274</v>
      </c>
    </row>
    <row r="556" spans="1:53" ht="9.75" customHeight="1" x14ac:dyDescent="0.2">
      <c r="A556" s="25">
        <f t="shared" si="236"/>
        <v>556</v>
      </c>
      <c r="B556" s="3" t="str">
        <f t="shared" si="251"/>
        <v>356</v>
      </c>
      <c r="C556" s="3" t="str">
        <f t="shared" si="252"/>
        <v>OVERHEAD CONDUCTORS &amp; DEVICES</v>
      </c>
      <c r="E556" s="4" t="str">
        <f t="shared" si="253"/>
        <v>T-356</v>
      </c>
      <c r="F556" s="3">
        <f t="shared" si="258"/>
        <v>4544429.1712535564</v>
      </c>
      <c r="G556" s="34">
        <f t="shared" si="254"/>
        <v>0</v>
      </c>
      <c r="H556" s="34">
        <f t="shared" si="254"/>
        <v>0</v>
      </c>
      <c r="I556" s="34">
        <f t="shared" si="254"/>
        <v>0</v>
      </c>
      <c r="J556" s="34">
        <f t="shared" si="254"/>
        <v>0</v>
      </c>
      <c r="K556" s="34">
        <f t="shared" si="254"/>
        <v>0</v>
      </c>
      <c r="L556" s="34">
        <f t="shared" si="254"/>
        <v>0</v>
      </c>
      <c r="M556" s="34">
        <f t="shared" si="254"/>
        <v>0</v>
      </c>
      <c r="N556" s="34">
        <f t="shared" si="254"/>
        <v>4544406.529605723</v>
      </c>
      <c r="O556" s="34">
        <f t="shared" si="254"/>
        <v>0</v>
      </c>
      <c r="P556" s="34">
        <f t="shared" si="254"/>
        <v>22.641647833500208</v>
      </c>
      <c r="Q556" s="34">
        <f t="shared" si="255"/>
        <v>0</v>
      </c>
      <c r="R556" s="34">
        <f t="shared" si="255"/>
        <v>0</v>
      </c>
      <c r="S556" s="34">
        <f t="shared" si="255"/>
        <v>0</v>
      </c>
      <c r="T556" s="34">
        <f t="shared" si="255"/>
        <v>0</v>
      </c>
      <c r="U556" s="34">
        <f t="shared" si="255"/>
        <v>0</v>
      </c>
      <c r="V556" s="34">
        <f t="shared" si="255"/>
        <v>0</v>
      </c>
      <c r="W556" s="34">
        <f t="shared" si="255"/>
        <v>0</v>
      </c>
      <c r="X556" s="34">
        <f t="shared" si="255"/>
        <v>0</v>
      </c>
      <c r="Y556" s="34">
        <f t="shared" si="255"/>
        <v>0</v>
      </c>
      <c r="Z556" s="34">
        <f t="shared" si="255"/>
        <v>0</v>
      </c>
      <c r="AA556" s="34">
        <f t="shared" si="256"/>
        <v>0</v>
      </c>
      <c r="AB556" s="34">
        <f t="shared" si="256"/>
        <v>0</v>
      </c>
      <c r="AC556" s="34">
        <f t="shared" si="256"/>
        <v>0</v>
      </c>
      <c r="AD556" s="34">
        <f t="shared" si="256"/>
        <v>0</v>
      </c>
      <c r="AE556" s="34">
        <f t="shared" si="256"/>
        <v>0</v>
      </c>
      <c r="AF556" s="34">
        <f t="shared" si="256"/>
        <v>0</v>
      </c>
      <c r="AG556" s="34">
        <f t="shared" si="256"/>
        <v>0</v>
      </c>
      <c r="AH556" s="34">
        <f t="shared" si="256"/>
        <v>0</v>
      </c>
      <c r="AI556" s="34">
        <f t="shared" si="256"/>
        <v>0</v>
      </c>
      <c r="AJ556" s="34">
        <f t="shared" si="256"/>
        <v>0</v>
      </c>
      <c r="AK556" s="34">
        <f t="shared" si="257"/>
        <v>0</v>
      </c>
      <c r="AL556" s="34">
        <f t="shared" si="257"/>
        <v>0</v>
      </c>
      <c r="AM556" s="34">
        <f t="shared" si="257"/>
        <v>0</v>
      </c>
      <c r="AN556" s="34">
        <f t="shared" si="257"/>
        <v>0</v>
      </c>
      <c r="AO556" s="34">
        <f t="shared" si="257"/>
        <v>0</v>
      </c>
      <c r="AP556" s="34">
        <f t="shared" si="257"/>
        <v>0</v>
      </c>
      <c r="AQ556" s="34">
        <f t="shared" si="257"/>
        <v>0</v>
      </c>
      <c r="AR556" s="34">
        <f t="shared" si="257"/>
        <v>0</v>
      </c>
      <c r="AS556" s="34">
        <f t="shared" si="257"/>
        <v>0</v>
      </c>
      <c r="AT556" s="34">
        <f t="shared" si="257"/>
        <v>0</v>
      </c>
      <c r="AU556" s="34">
        <f t="shared" si="257"/>
        <v>0</v>
      </c>
      <c r="AV556" s="34">
        <f t="shared" si="257"/>
        <v>0</v>
      </c>
      <c r="AX556" s="35" t="str">
        <f t="shared" si="244"/>
        <v>OK</v>
      </c>
      <c r="AY556" s="53">
        <v>574</v>
      </c>
      <c r="AZ556" s="5">
        <f t="shared" ref="AZ556:AZ622" si="259">BA556</f>
        <v>4544429.1712535564</v>
      </c>
      <c r="BA556" s="7">
        <f>IF(AY556&lt;&gt;0,VLOOKUP(AY556,'2021 ROO Import'!$A$1:$D$966,4,FALSE),0)</f>
        <v>4544429.1712535564</v>
      </c>
    </row>
    <row r="557" spans="1:53" ht="9.75" customHeight="1" x14ac:dyDescent="0.2">
      <c r="A557" s="25">
        <f t="shared" si="236"/>
        <v>557</v>
      </c>
      <c r="B557" s="3" t="str">
        <f t="shared" si="251"/>
        <v>359</v>
      </c>
      <c r="C557" s="3" t="str">
        <f t="shared" si="252"/>
        <v>ROADS &amp; TRAILS</v>
      </c>
      <c r="E557" s="4" t="str">
        <f t="shared" si="253"/>
        <v>T-359</v>
      </c>
      <c r="F557" s="3">
        <f t="shared" si="258"/>
        <v>3410.0928812524326</v>
      </c>
      <c r="G557" s="34">
        <f t="shared" si="254"/>
        <v>0</v>
      </c>
      <c r="H557" s="34">
        <f t="shared" si="254"/>
        <v>0</v>
      </c>
      <c r="I557" s="34">
        <f t="shared" si="254"/>
        <v>0</v>
      </c>
      <c r="J557" s="34">
        <f t="shared" si="254"/>
        <v>0</v>
      </c>
      <c r="K557" s="34">
        <f t="shared" si="254"/>
        <v>0</v>
      </c>
      <c r="L557" s="34">
        <f t="shared" si="254"/>
        <v>0</v>
      </c>
      <c r="M557" s="34">
        <f t="shared" si="254"/>
        <v>0</v>
      </c>
      <c r="N557" s="34">
        <f t="shared" si="254"/>
        <v>3410.0928812524326</v>
      </c>
      <c r="O557" s="34">
        <f t="shared" si="254"/>
        <v>0</v>
      </c>
      <c r="P557" s="34">
        <f t="shared" si="254"/>
        <v>0</v>
      </c>
      <c r="Q557" s="34">
        <f t="shared" si="255"/>
        <v>0</v>
      </c>
      <c r="R557" s="34">
        <f t="shared" si="255"/>
        <v>0</v>
      </c>
      <c r="S557" s="34">
        <f t="shared" si="255"/>
        <v>0</v>
      </c>
      <c r="T557" s="34">
        <f t="shared" si="255"/>
        <v>0</v>
      </c>
      <c r="U557" s="34">
        <f t="shared" si="255"/>
        <v>0</v>
      </c>
      <c r="V557" s="34">
        <f t="shared" si="255"/>
        <v>0</v>
      </c>
      <c r="W557" s="34">
        <f t="shared" si="255"/>
        <v>0</v>
      </c>
      <c r="X557" s="34">
        <f t="shared" si="255"/>
        <v>0</v>
      </c>
      <c r="Y557" s="34">
        <f t="shared" si="255"/>
        <v>0</v>
      </c>
      <c r="Z557" s="34">
        <f t="shared" si="255"/>
        <v>0</v>
      </c>
      <c r="AA557" s="34">
        <f t="shared" si="256"/>
        <v>0</v>
      </c>
      <c r="AB557" s="34">
        <f t="shared" si="256"/>
        <v>0</v>
      </c>
      <c r="AC557" s="34">
        <f t="shared" si="256"/>
        <v>0</v>
      </c>
      <c r="AD557" s="34">
        <f t="shared" si="256"/>
        <v>0</v>
      </c>
      <c r="AE557" s="34">
        <f t="shared" si="256"/>
        <v>0</v>
      </c>
      <c r="AF557" s="34">
        <f t="shared" si="256"/>
        <v>0</v>
      </c>
      <c r="AG557" s="34">
        <f t="shared" si="256"/>
        <v>0</v>
      </c>
      <c r="AH557" s="34">
        <f t="shared" si="256"/>
        <v>0</v>
      </c>
      <c r="AI557" s="34">
        <f t="shared" si="256"/>
        <v>0</v>
      </c>
      <c r="AJ557" s="34">
        <f t="shared" si="256"/>
        <v>0</v>
      </c>
      <c r="AK557" s="34">
        <f t="shared" si="257"/>
        <v>0</v>
      </c>
      <c r="AL557" s="34">
        <f t="shared" si="257"/>
        <v>0</v>
      </c>
      <c r="AM557" s="34">
        <f t="shared" si="257"/>
        <v>0</v>
      </c>
      <c r="AN557" s="34">
        <f t="shared" si="257"/>
        <v>0</v>
      </c>
      <c r="AO557" s="34">
        <f t="shared" si="257"/>
        <v>0</v>
      </c>
      <c r="AP557" s="34">
        <f t="shared" si="257"/>
        <v>0</v>
      </c>
      <c r="AQ557" s="34">
        <f t="shared" si="257"/>
        <v>0</v>
      </c>
      <c r="AR557" s="34">
        <f t="shared" si="257"/>
        <v>0</v>
      </c>
      <c r="AS557" s="34">
        <f t="shared" si="257"/>
        <v>0</v>
      </c>
      <c r="AT557" s="34">
        <f t="shared" si="257"/>
        <v>0</v>
      </c>
      <c r="AU557" s="34">
        <f t="shared" si="257"/>
        <v>0</v>
      </c>
      <c r="AV557" s="34">
        <f t="shared" si="257"/>
        <v>0</v>
      </c>
      <c r="AX557" s="35" t="str">
        <f t="shared" si="244"/>
        <v>OK</v>
      </c>
      <c r="AY557" s="53">
        <v>575</v>
      </c>
      <c r="AZ557" s="5">
        <f t="shared" si="259"/>
        <v>3410.0928812524326</v>
      </c>
      <c r="BA557" s="7">
        <f>IF(AY557&lt;&gt;0,VLOOKUP(AY557,'2021 ROO Import'!$A$1:$D$966,4,FALSE),0)</f>
        <v>3410.0928812524326</v>
      </c>
    </row>
    <row r="558" spans="1:53" ht="9.75" customHeight="1" x14ac:dyDescent="0.2">
      <c r="A558" s="25">
        <f t="shared" si="236"/>
        <v>558</v>
      </c>
      <c r="B558" s="3" t="str">
        <f t="shared" si="251"/>
        <v/>
      </c>
      <c r="C558" s="3" t="str">
        <f t="shared" si="252"/>
        <v>TOTAL TRANSMISSION PLANT</v>
      </c>
      <c r="F558" s="3">
        <f>SUM(F551:F557)</f>
        <v>23306803.046108011</v>
      </c>
      <c r="AX558" s="35" t="str">
        <f t="shared" si="244"/>
        <v/>
      </c>
      <c r="AY558" s="53">
        <v>576</v>
      </c>
      <c r="AZ558" s="5">
        <f t="shared" si="259"/>
        <v>23306803.046108011</v>
      </c>
      <c r="BA558" s="7">
        <f>IF(AY558&lt;&gt;0,VLOOKUP(AY558,'2021 ROO Import'!$A$1:$D$966,4,FALSE),0)</f>
        <v>23306803.046108011</v>
      </c>
    </row>
    <row r="559" spans="1:53" ht="9.75" customHeight="1" x14ac:dyDescent="0.2">
      <c r="A559" s="25">
        <f t="shared" si="236"/>
        <v>559</v>
      </c>
      <c r="B559" s="3" t="str">
        <f t="shared" si="251"/>
        <v/>
      </c>
      <c r="C559" s="3" t="str">
        <f t="shared" si="252"/>
        <v/>
      </c>
      <c r="AX559" s="35" t="str">
        <f t="shared" si="244"/>
        <v/>
      </c>
      <c r="AZ559" s="5">
        <f t="shared" si="259"/>
        <v>0</v>
      </c>
      <c r="BA559" s="7">
        <f>IF(AY559&lt;&gt;0,VLOOKUP(AY559,'2021 ROO Import'!$A$1:$D$966,4,FALSE),0)</f>
        <v>0</v>
      </c>
    </row>
    <row r="560" spans="1:53" ht="9.75" customHeight="1" x14ac:dyDescent="0.2">
      <c r="A560" s="25">
        <f t="shared" si="236"/>
        <v>560</v>
      </c>
      <c r="B560" s="3" t="str">
        <f t="shared" si="251"/>
        <v>DISTRIBUTION PLANT</v>
      </c>
      <c r="AX560" s="35" t="str">
        <f t="shared" si="244"/>
        <v/>
      </c>
      <c r="AZ560" s="5">
        <f t="shared" si="259"/>
        <v>0</v>
      </c>
      <c r="BA560" s="7">
        <f>IF(AY560&lt;&gt;0,VLOOKUP(AY560,'2021 ROO Import'!$A$1:$D$966,4,FALSE),0)</f>
        <v>0</v>
      </c>
    </row>
    <row r="561" spans="1:53" ht="9.75" customHeight="1" x14ac:dyDescent="0.2">
      <c r="A561" s="25">
        <f t="shared" si="236"/>
        <v>561</v>
      </c>
      <c r="B561" s="3" t="str">
        <f t="shared" si="251"/>
        <v>360</v>
      </c>
      <c r="C561" s="3" t="str">
        <f t="shared" ref="C561:C573" si="260">(C134)</f>
        <v>LAND &amp; LAND RIGHTS</v>
      </c>
      <c r="E561" s="4" t="str">
        <f t="shared" ref="E561:E572" si="261">E134</f>
        <v xml:space="preserve">   D360N</v>
      </c>
      <c r="F561" s="3">
        <f>($AZ561)</f>
        <v>28381.319128606232</v>
      </c>
      <c r="G561" s="34">
        <f t="shared" ref="G561:P572" si="262">INDEX(Func_Alloc,MATCH($E561,FA_Desc,0),MATCH(G$6,$G$6:$AV$6,0))*$F561</f>
        <v>0</v>
      </c>
      <c r="H561" s="34">
        <f t="shared" si="262"/>
        <v>0</v>
      </c>
      <c r="I561" s="34">
        <f t="shared" si="262"/>
        <v>0</v>
      </c>
      <c r="J561" s="34">
        <f t="shared" si="262"/>
        <v>0</v>
      </c>
      <c r="K561" s="34">
        <f t="shared" si="262"/>
        <v>0</v>
      </c>
      <c r="L561" s="34">
        <f t="shared" si="262"/>
        <v>0</v>
      </c>
      <c r="M561" s="34">
        <f t="shared" si="262"/>
        <v>0</v>
      </c>
      <c r="N561" s="34">
        <f t="shared" si="262"/>
        <v>0</v>
      </c>
      <c r="O561" s="34">
        <f t="shared" si="262"/>
        <v>0</v>
      </c>
      <c r="P561" s="34">
        <f t="shared" si="262"/>
        <v>0</v>
      </c>
      <c r="Q561" s="34">
        <f t="shared" ref="Q561:Z572" si="263">INDEX(Func_Alloc,MATCH($E561,FA_Desc,0),MATCH(Q$6,$G$6:$AV$6,0))*$F561</f>
        <v>28381.127675218537</v>
      </c>
      <c r="R561" s="34">
        <f t="shared" si="263"/>
        <v>0.19145338769523548</v>
      </c>
      <c r="S561" s="34">
        <f t="shared" si="263"/>
        <v>0</v>
      </c>
      <c r="T561" s="34">
        <f t="shared" si="263"/>
        <v>0</v>
      </c>
      <c r="U561" s="34">
        <f t="shared" si="263"/>
        <v>0</v>
      </c>
      <c r="V561" s="34">
        <f t="shared" si="263"/>
        <v>0</v>
      </c>
      <c r="W561" s="34">
        <f t="shared" si="263"/>
        <v>0</v>
      </c>
      <c r="X561" s="34">
        <f t="shared" si="263"/>
        <v>0</v>
      </c>
      <c r="Y561" s="34">
        <f t="shared" si="263"/>
        <v>0</v>
      </c>
      <c r="Z561" s="34">
        <f t="shared" si="263"/>
        <v>0</v>
      </c>
      <c r="AA561" s="34">
        <f t="shared" ref="AA561:AJ572" si="264">INDEX(Func_Alloc,MATCH($E561,FA_Desc,0),MATCH(AA$6,$G$6:$AV$6,0))*$F561</f>
        <v>0</v>
      </c>
      <c r="AB561" s="34">
        <f t="shared" si="264"/>
        <v>0</v>
      </c>
      <c r="AC561" s="34">
        <f t="shared" si="264"/>
        <v>0</v>
      </c>
      <c r="AD561" s="34">
        <f t="shared" si="264"/>
        <v>0</v>
      </c>
      <c r="AE561" s="34">
        <f t="shared" si="264"/>
        <v>0</v>
      </c>
      <c r="AF561" s="34">
        <f t="shared" si="264"/>
        <v>0</v>
      </c>
      <c r="AG561" s="34">
        <f t="shared" si="264"/>
        <v>0</v>
      </c>
      <c r="AH561" s="34">
        <f t="shared" si="264"/>
        <v>0</v>
      </c>
      <c r="AI561" s="34">
        <f t="shared" si="264"/>
        <v>0</v>
      </c>
      <c r="AJ561" s="34">
        <f t="shared" si="264"/>
        <v>0</v>
      </c>
      <c r="AK561" s="34">
        <f t="shared" ref="AK561:AV572" si="265">INDEX(Func_Alloc,MATCH($E561,FA_Desc,0),MATCH(AK$6,$G$6:$AV$6,0))*$F561</f>
        <v>0</v>
      </c>
      <c r="AL561" s="34">
        <f t="shared" si="265"/>
        <v>0</v>
      </c>
      <c r="AM561" s="34">
        <f t="shared" si="265"/>
        <v>0</v>
      </c>
      <c r="AN561" s="34">
        <f t="shared" si="265"/>
        <v>0</v>
      </c>
      <c r="AO561" s="34">
        <f t="shared" si="265"/>
        <v>0</v>
      </c>
      <c r="AP561" s="34">
        <f t="shared" si="265"/>
        <v>0</v>
      </c>
      <c r="AQ561" s="34">
        <f t="shared" si="265"/>
        <v>0</v>
      </c>
      <c r="AR561" s="34">
        <f t="shared" si="265"/>
        <v>0</v>
      </c>
      <c r="AS561" s="34">
        <f t="shared" si="265"/>
        <v>0</v>
      </c>
      <c r="AT561" s="34">
        <f t="shared" si="265"/>
        <v>0</v>
      </c>
      <c r="AU561" s="34">
        <f t="shared" si="265"/>
        <v>0</v>
      </c>
      <c r="AV561" s="34">
        <f t="shared" si="265"/>
        <v>0</v>
      </c>
      <c r="AX561" s="35" t="str">
        <f t="shared" si="244"/>
        <v>OK</v>
      </c>
      <c r="AY561" s="53">
        <v>579</v>
      </c>
      <c r="AZ561" s="5">
        <f t="shared" si="259"/>
        <v>28381.319128606232</v>
      </c>
      <c r="BA561" s="7">
        <f>IF(AY561&lt;&gt;0,VLOOKUP(AY561,'2021 ROO Import'!$A$1:$D$966,4,FALSE),0)</f>
        <v>28381.319128606232</v>
      </c>
    </row>
    <row r="562" spans="1:53" ht="9.75" customHeight="1" x14ac:dyDescent="0.2">
      <c r="A562" s="25">
        <f t="shared" si="236"/>
        <v>562</v>
      </c>
      <c r="B562" s="3" t="str">
        <f t="shared" si="251"/>
        <v>361</v>
      </c>
      <c r="C562" s="3" t="str">
        <f t="shared" si="260"/>
        <v>STRUCTURES &amp; IMPROVEMENTS</v>
      </c>
      <c r="E562" s="4" t="str">
        <f t="shared" si="261"/>
        <v xml:space="preserve">   D361N</v>
      </c>
      <c r="F562" s="3">
        <f t="shared" ref="F562:F572" si="266">($AZ562)</f>
        <v>1068520.4853157406</v>
      </c>
      <c r="G562" s="34">
        <f t="shared" si="262"/>
        <v>0</v>
      </c>
      <c r="H562" s="34">
        <f t="shared" si="262"/>
        <v>0</v>
      </c>
      <c r="I562" s="34">
        <f t="shared" si="262"/>
        <v>0</v>
      </c>
      <c r="J562" s="34">
        <f t="shared" si="262"/>
        <v>0</v>
      </c>
      <c r="K562" s="34">
        <f t="shared" si="262"/>
        <v>0</v>
      </c>
      <c r="L562" s="34">
        <f t="shared" si="262"/>
        <v>0</v>
      </c>
      <c r="M562" s="34">
        <f t="shared" si="262"/>
        <v>0</v>
      </c>
      <c r="N562" s="34">
        <f t="shared" si="262"/>
        <v>0</v>
      </c>
      <c r="O562" s="34">
        <f t="shared" si="262"/>
        <v>0</v>
      </c>
      <c r="P562" s="34">
        <f t="shared" si="262"/>
        <v>0</v>
      </c>
      <c r="Q562" s="34">
        <f t="shared" si="263"/>
        <v>1056982.0741304508</v>
      </c>
      <c r="R562" s="34">
        <f t="shared" si="263"/>
        <v>11538.411185289608</v>
      </c>
      <c r="S562" s="34">
        <f t="shared" si="263"/>
        <v>0</v>
      </c>
      <c r="T562" s="34">
        <f t="shared" si="263"/>
        <v>0</v>
      </c>
      <c r="U562" s="34">
        <f t="shared" si="263"/>
        <v>0</v>
      </c>
      <c r="V562" s="34">
        <f t="shared" si="263"/>
        <v>0</v>
      </c>
      <c r="W562" s="34">
        <f t="shared" si="263"/>
        <v>0</v>
      </c>
      <c r="X562" s="34">
        <f t="shared" si="263"/>
        <v>0</v>
      </c>
      <c r="Y562" s="34">
        <f t="shared" si="263"/>
        <v>0</v>
      </c>
      <c r="Z562" s="34">
        <f t="shared" si="263"/>
        <v>0</v>
      </c>
      <c r="AA562" s="34">
        <f t="shared" si="264"/>
        <v>0</v>
      </c>
      <c r="AB562" s="34">
        <f t="shared" si="264"/>
        <v>0</v>
      </c>
      <c r="AC562" s="34">
        <f t="shared" si="264"/>
        <v>0</v>
      </c>
      <c r="AD562" s="34">
        <f t="shared" si="264"/>
        <v>0</v>
      </c>
      <c r="AE562" s="34">
        <f t="shared" si="264"/>
        <v>0</v>
      </c>
      <c r="AF562" s="34">
        <f t="shared" si="264"/>
        <v>0</v>
      </c>
      <c r="AG562" s="34">
        <f t="shared" si="264"/>
        <v>0</v>
      </c>
      <c r="AH562" s="34">
        <f t="shared" si="264"/>
        <v>0</v>
      </c>
      <c r="AI562" s="34">
        <f t="shared" si="264"/>
        <v>0</v>
      </c>
      <c r="AJ562" s="34">
        <f t="shared" si="264"/>
        <v>0</v>
      </c>
      <c r="AK562" s="34">
        <f t="shared" si="265"/>
        <v>0</v>
      </c>
      <c r="AL562" s="34">
        <f t="shared" si="265"/>
        <v>0</v>
      </c>
      <c r="AM562" s="34">
        <f t="shared" si="265"/>
        <v>0</v>
      </c>
      <c r="AN562" s="34">
        <f t="shared" si="265"/>
        <v>0</v>
      </c>
      <c r="AO562" s="34">
        <f t="shared" si="265"/>
        <v>0</v>
      </c>
      <c r="AP562" s="34">
        <f t="shared" si="265"/>
        <v>0</v>
      </c>
      <c r="AQ562" s="34">
        <f t="shared" si="265"/>
        <v>0</v>
      </c>
      <c r="AR562" s="34">
        <f t="shared" si="265"/>
        <v>0</v>
      </c>
      <c r="AS562" s="34">
        <f t="shared" si="265"/>
        <v>0</v>
      </c>
      <c r="AT562" s="34">
        <f t="shared" si="265"/>
        <v>0</v>
      </c>
      <c r="AU562" s="34">
        <f t="shared" si="265"/>
        <v>0</v>
      </c>
      <c r="AV562" s="34">
        <f t="shared" si="265"/>
        <v>0</v>
      </c>
      <c r="AX562" s="35" t="str">
        <f t="shared" si="244"/>
        <v>OK</v>
      </c>
      <c r="AY562" s="53">
        <v>580</v>
      </c>
      <c r="AZ562" s="5">
        <f t="shared" si="259"/>
        <v>1068520.4853157406</v>
      </c>
      <c r="BA562" s="7">
        <f>IF(AY562&lt;&gt;0,VLOOKUP(AY562,'2021 ROO Import'!$A$1:$D$966,4,FALSE),0)</f>
        <v>1068520.4853157406</v>
      </c>
    </row>
    <row r="563" spans="1:53" ht="9.75" customHeight="1" x14ac:dyDescent="0.2">
      <c r="A563" s="25">
        <f t="shared" si="236"/>
        <v>563</v>
      </c>
      <c r="B563" s="3" t="str">
        <f t="shared" si="251"/>
        <v>362</v>
      </c>
      <c r="C563" s="3" t="str">
        <f t="shared" si="260"/>
        <v>STATION EQUIPMENT</v>
      </c>
      <c r="E563" s="4" t="str">
        <f t="shared" si="261"/>
        <v xml:space="preserve">   D362N</v>
      </c>
      <c r="F563" s="3">
        <f t="shared" si="266"/>
        <v>5323988.4369147904</v>
      </c>
      <c r="G563" s="34">
        <f t="shared" si="262"/>
        <v>0</v>
      </c>
      <c r="H563" s="34">
        <f t="shared" si="262"/>
        <v>0</v>
      </c>
      <c r="I563" s="34">
        <f t="shared" si="262"/>
        <v>0</v>
      </c>
      <c r="J563" s="34">
        <f t="shared" si="262"/>
        <v>0</v>
      </c>
      <c r="K563" s="34">
        <f t="shared" si="262"/>
        <v>0</v>
      </c>
      <c r="L563" s="34">
        <f t="shared" si="262"/>
        <v>0</v>
      </c>
      <c r="M563" s="34">
        <f t="shared" si="262"/>
        <v>0</v>
      </c>
      <c r="N563" s="34">
        <f t="shared" si="262"/>
        <v>0</v>
      </c>
      <c r="O563" s="34">
        <f t="shared" si="262"/>
        <v>0</v>
      </c>
      <c r="P563" s="34">
        <f t="shared" si="262"/>
        <v>0</v>
      </c>
      <c r="Q563" s="34">
        <f t="shared" si="263"/>
        <v>5260355.5168492347</v>
      </c>
      <c r="R563" s="34">
        <f t="shared" si="263"/>
        <v>63632.920065556056</v>
      </c>
      <c r="S563" s="34">
        <f t="shared" si="263"/>
        <v>0</v>
      </c>
      <c r="T563" s="34">
        <f t="shared" si="263"/>
        <v>0</v>
      </c>
      <c r="U563" s="34">
        <f t="shared" si="263"/>
        <v>0</v>
      </c>
      <c r="V563" s="34">
        <f t="shared" si="263"/>
        <v>0</v>
      </c>
      <c r="W563" s="34">
        <f t="shared" si="263"/>
        <v>0</v>
      </c>
      <c r="X563" s="34">
        <f t="shared" si="263"/>
        <v>0</v>
      </c>
      <c r="Y563" s="34">
        <f t="shared" si="263"/>
        <v>0</v>
      </c>
      <c r="Z563" s="34">
        <f t="shared" si="263"/>
        <v>0</v>
      </c>
      <c r="AA563" s="34">
        <f t="shared" si="264"/>
        <v>0</v>
      </c>
      <c r="AB563" s="34">
        <f t="shared" si="264"/>
        <v>0</v>
      </c>
      <c r="AC563" s="34">
        <f t="shared" si="264"/>
        <v>0</v>
      </c>
      <c r="AD563" s="34">
        <f t="shared" si="264"/>
        <v>0</v>
      </c>
      <c r="AE563" s="34">
        <f t="shared" si="264"/>
        <v>0</v>
      </c>
      <c r="AF563" s="34">
        <f t="shared" si="264"/>
        <v>0</v>
      </c>
      <c r="AG563" s="34">
        <f t="shared" si="264"/>
        <v>0</v>
      </c>
      <c r="AH563" s="34">
        <f t="shared" si="264"/>
        <v>0</v>
      </c>
      <c r="AI563" s="34">
        <f t="shared" si="264"/>
        <v>0</v>
      </c>
      <c r="AJ563" s="34">
        <f t="shared" si="264"/>
        <v>0</v>
      </c>
      <c r="AK563" s="34">
        <f t="shared" si="265"/>
        <v>0</v>
      </c>
      <c r="AL563" s="34">
        <f t="shared" si="265"/>
        <v>0</v>
      </c>
      <c r="AM563" s="34">
        <f t="shared" si="265"/>
        <v>0</v>
      </c>
      <c r="AN563" s="34">
        <f t="shared" si="265"/>
        <v>0</v>
      </c>
      <c r="AO563" s="34">
        <f t="shared" si="265"/>
        <v>0</v>
      </c>
      <c r="AP563" s="34">
        <f t="shared" si="265"/>
        <v>0</v>
      </c>
      <c r="AQ563" s="34">
        <f t="shared" si="265"/>
        <v>0</v>
      </c>
      <c r="AR563" s="34">
        <f t="shared" si="265"/>
        <v>0</v>
      </c>
      <c r="AS563" s="34">
        <f t="shared" si="265"/>
        <v>0</v>
      </c>
      <c r="AT563" s="34">
        <f t="shared" si="265"/>
        <v>0</v>
      </c>
      <c r="AU563" s="34">
        <f t="shared" si="265"/>
        <v>0</v>
      </c>
      <c r="AV563" s="34">
        <f t="shared" si="265"/>
        <v>0</v>
      </c>
      <c r="AX563" s="35" t="str">
        <f t="shared" si="244"/>
        <v>OK</v>
      </c>
      <c r="AY563" s="53">
        <v>581</v>
      </c>
      <c r="AZ563" s="5">
        <f t="shared" si="259"/>
        <v>5323988.4369147904</v>
      </c>
      <c r="BA563" s="7">
        <f>IF(AY563&lt;&gt;0,VLOOKUP(AY563,'2021 ROO Import'!$A$1:$D$966,4,FALSE),0)</f>
        <v>5323988.4369147904</v>
      </c>
    </row>
    <row r="564" spans="1:53" ht="9.75" customHeight="1" x14ac:dyDescent="0.2">
      <c r="A564" s="25">
        <f t="shared" si="236"/>
        <v>564</v>
      </c>
      <c r="B564" s="3" t="str">
        <f t="shared" si="251"/>
        <v>364</v>
      </c>
      <c r="C564" s="3" t="str">
        <f t="shared" si="260"/>
        <v>POLES, TOWERS &amp; FIXTURES</v>
      </c>
      <c r="E564" s="4" t="str">
        <f t="shared" si="261"/>
        <v xml:space="preserve">   D364</v>
      </c>
      <c r="F564" s="3">
        <f t="shared" si="266"/>
        <v>6719724.2776136082</v>
      </c>
      <c r="G564" s="34">
        <f t="shared" si="262"/>
        <v>0</v>
      </c>
      <c r="H564" s="34">
        <f t="shared" si="262"/>
        <v>0</v>
      </c>
      <c r="I564" s="34">
        <f t="shared" si="262"/>
        <v>0</v>
      </c>
      <c r="J564" s="34">
        <f t="shared" si="262"/>
        <v>0</v>
      </c>
      <c r="K564" s="34">
        <f t="shared" si="262"/>
        <v>0</v>
      </c>
      <c r="L564" s="34">
        <f t="shared" si="262"/>
        <v>0</v>
      </c>
      <c r="M564" s="34">
        <f t="shared" si="262"/>
        <v>0</v>
      </c>
      <c r="N564" s="34">
        <f t="shared" si="262"/>
        <v>0</v>
      </c>
      <c r="O564" s="34">
        <f t="shared" si="262"/>
        <v>0</v>
      </c>
      <c r="P564" s="34">
        <f t="shared" si="262"/>
        <v>0</v>
      </c>
      <c r="Q564" s="34">
        <f t="shared" si="263"/>
        <v>0</v>
      </c>
      <c r="R564" s="34">
        <f t="shared" si="263"/>
        <v>0</v>
      </c>
      <c r="S564" s="34">
        <f t="shared" si="263"/>
        <v>0</v>
      </c>
      <c r="T564" s="34">
        <f t="shared" si="263"/>
        <v>4236888.4720566235</v>
      </c>
      <c r="U564" s="34">
        <f t="shared" si="263"/>
        <v>2039983.3383976333</v>
      </c>
      <c r="V564" s="34">
        <f t="shared" si="263"/>
        <v>46630.999069418758</v>
      </c>
      <c r="W564" s="34">
        <f t="shared" si="263"/>
        <v>0</v>
      </c>
      <c r="X564" s="34">
        <f t="shared" si="263"/>
        <v>0</v>
      </c>
      <c r="Y564" s="34">
        <f t="shared" si="263"/>
        <v>0</v>
      </c>
      <c r="Z564" s="34">
        <f t="shared" si="263"/>
        <v>0</v>
      </c>
      <c r="AA564" s="34">
        <f t="shared" si="264"/>
        <v>0</v>
      </c>
      <c r="AB564" s="34">
        <f t="shared" si="264"/>
        <v>267449.49096070434</v>
      </c>
      <c r="AC564" s="34">
        <f t="shared" si="264"/>
        <v>128771.97712922802</v>
      </c>
      <c r="AD564" s="34">
        <f t="shared" si="264"/>
        <v>0</v>
      </c>
      <c r="AE564" s="34">
        <f t="shared" si="264"/>
        <v>0</v>
      </c>
      <c r="AF564" s="34">
        <f t="shared" si="264"/>
        <v>0</v>
      </c>
      <c r="AG564" s="34">
        <f t="shared" si="264"/>
        <v>0</v>
      </c>
      <c r="AH564" s="34">
        <f t="shared" si="264"/>
        <v>0</v>
      </c>
      <c r="AI564" s="34">
        <f t="shared" si="264"/>
        <v>0</v>
      </c>
      <c r="AJ564" s="34">
        <f t="shared" si="264"/>
        <v>0</v>
      </c>
      <c r="AK564" s="34">
        <f t="shared" si="265"/>
        <v>0</v>
      </c>
      <c r="AL564" s="34">
        <f t="shared" si="265"/>
        <v>0</v>
      </c>
      <c r="AM564" s="34">
        <f t="shared" si="265"/>
        <v>0</v>
      </c>
      <c r="AN564" s="34">
        <f t="shared" si="265"/>
        <v>0</v>
      </c>
      <c r="AO564" s="34">
        <f t="shared" si="265"/>
        <v>0</v>
      </c>
      <c r="AP564" s="34">
        <f t="shared" si="265"/>
        <v>0</v>
      </c>
      <c r="AQ564" s="34">
        <f t="shared" si="265"/>
        <v>0</v>
      </c>
      <c r="AR564" s="34">
        <f t="shared" si="265"/>
        <v>0</v>
      </c>
      <c r="AS564" s="34">
        <f t="shared" si="265"/>
        <v>0</v>
      </c>
      <c r="AT564" s="34">
        <f t="shared" si="265"/>
        <v>0</v>
      </c>
      <c r="AU564" s="34">
        <f t="shared" si="265"/>
        <v>0</v>
      </c>
      <c r="AV564" s="34">
        <f t="shared" si="265"/>
        <v>0</v>
      </c>
      <c r="AX564" s="35" t="str">
        <f t="shared" si="244"/>
        <v>OK</v>
      </c>
      <c r="AY564" s="53">
        <v>582</v>
      </c>
      <c r="AZ564" s="5">
        <f t="shared" si="259"/>
        <v>6719724.2776136082</v>
      </c>
      <c r="BA564" s="7">
        <f>IF(AY564&lt;&gt;0,VLOOKUP(AY564,'2021 ROO Import'!$A$1:$D$966,4,FALSE),0)</f>
        <v>6719724.2776136082</v>
      </c>
    </row>
    <row r="565" spans="1:53" ht="9.75" customHeight="1" x14ac:dyDescent="0.2">
      <c r="A565" s="25">
        <f t="shared" si="236"/>
        <v>565</v>
      </c>
      <c r="B565" s="3" t="str">
        <f t="shared" si="251"/>
        <v>365</v>
      </c>
      <c r="C565" s="3" t="str">
        <f t="shared" si="260"/>
        <v>OVERHEAD CONDUCTORS &amp; DEVICES</v>
      </c>
      <c r="E565" s="4" t="str">
        <f t="shared" si="261"/>
        <v xml:space="preserve">   D365</v>
      </c>
      <c r="F565" s="3">
        <f t="shared" si="266"/>
        <v>3703546.477347896</v>
      </c>
      <c r="G565" s="34">
        <f t="shared" si="262"/>
        <v>0</v>
      </c>
      <c r="H565" s="34">
        <f t="shared" si="262"/>
        <v>0</v>
      </c>
      <c r="I565" s="34">
        <f t="shared" si="262"/>
        <v>0</v>
      </c>
      <c r="J565" s="34">
        <f t="shared" si="262"/>
        <v>0</v>
      </c>
      <c r="K565" s="34">
        <f t="shared" si="262"/>
        <v>0</v>
      </c>
      <c r="L565" s="34">
        <f t="shared" si="262"/>
        <v>0</v>
      </c>
      <c r="M565" s="34">
        <f t="shared" si="262"/>
        <v>0</v>
      </c>
      <c r="N565" s="34">
        <f t="shared" si="262"/>
        <v>0</v>
      </c>
      <c r="O565" s="34">
        <f t="shared" si="262"/>
        <v>0</v>
      </c>
      <c r="P565" s="34">
        <f t="shared" si="262"/>
        <v>0</v>
      </c>
      <c r="Q565" s="34">
        <f t="shared" si="263"/>
        <v>0</v>
      </c>
      <c r="R565" s="34">
        <f t="shared" si="263"/>
        <v>0</v>
      </c>
      <c r="S565" s="34">
        <f t="shared" si="263"/>
        <v>0</v>
      </c>
      <c r="T565" s="34">
        <f t="shared" si="263"/>
        <v>2234550.813528948</v>
      </c>
      <c r="U565" s="34">
        <f t="shared" si="263"/>
        <v>1075894.8361435675</v>
      </c>
      <c r="V565" s="34">
        <f t="shared" si="263"/>
        <v>38219.451181367469</v>
      </c>
      <c r="W565" s="34">
        <f t="shared" si="263"/>
        <v>0</v>
      </c>
      <c r="X565" s="34">
        <f t="shared" si="263"/>
        <v>0</v>
      </c>
      <c r="Y565" s="34">
        <f t="shared" si="263"/>
        <v>0</v>
      </c>
      <c r="Z565" s="34">
        <f t="shared" si="263"/>
        <v>0</v>
      </c>
      <c r="AA565" s="34">
        <f t="shared" si="264"/>
        <v>0</v>
      </c>
      <c r="AB565" s="34">
        <f t="shared" si="264"/>
        <v>239544.92913345888</v>
      </c>
      <c r="AC565" s="34">
        <f t="shared" si="264"/>
        <v>115336.44736055427</v>
      </c>
      <c r="AD565" s="34">
        <f t="shared" si="264"/>
        <v>0</v>
      </c>
      <c r="AE565" s="34">
        <f t="shared" si="264"/>
        <v>0</v>
      </c>
      <c r="AF565" s="34">
        <f t="shared" si="264"/>
        <v>0</v>
      </c>
      <c r="AG565" s="34">
        <f t="shared" si="264"/>
        <v>0</v>
      </c>
      <c r="AH565" s="34">
        <f t="shared" si="264"/>
        <v>0</v>
      </c>
      <c r="AI565" s="34">
        <f t="shared" si="264"/>
        <v>0</v>
      </c>
      <c r="AJ565" s="34">
        <f t="shared" si="264"/>
        <v>0</v>
      </c>
      <c r="AK565" s="34">
        <f t="shared" si="265"/>
        <v>0</v>
      </c>
      <c r="AL565" s="34">
        <f t="shared" si="265"/>
        <v>0</v>
      </c>
      <c r="AM565" s="34">
        <f t="shared" si="265"/>
        <v>0</v>
      </c>
      <c r="AN565" s="34">
        <f t="shared" si="265"/>
        <v>0</v>
      </c>
      <c r="AO565" s="34">
        <f t="shared" si="265"/>
        <v>0</v>
      </c>
      <c r="AP565" s="34">
        <f t="shared" si="265"/>
        <v>0</v>
      </c>
      <c r="AQ565" s="34">
        <f t="shared" si="265"/>
        <v>0</v>
      </c>
      <c r="AR565" s="34">
        <f t="shared" si="265"/>
        <v>0</v>
      </c>
      <c r="AS565" s="34">
        <f t="shared" si="265"/>
        <v>0</v>
      </c>
      <c r="AT565" s="34">
        <f t="shared" si="265"/>
        <v>0</v>
      </c>
      <c r="AU565" s="34">
        <f t="shared" si="265"/>
        <v>0</v>
      </c>
      <c r="AV565" s="34">
        <f t="shared" si="265"/>
        <v>0</v>
      </c>
      <c r="AX565" s="35" t="str">
        <f t="shared" si="244"/>
        <v>OK</v>
      </c>
      <c r="AY565" s="53">
        <v>583</v>
      </c>
      <c r="AZ565" s="5">
        <f t="shared" si="259"/>
        <v>3703546.477347896</v>
      </c>
      <c r="BA565" s="7">
        <f>IF(AY565&lt;&gt;0,VLOOKUP(AY565,'2021 ROO Import'!$A$1:$D$966,4,FALSE),0)</f>
        <v>3703546.477347896</v>
      </c>
    </row>
    <row r="566" spans="1:53" ht="9.75" customHeight="1" x14ac:dyDescent="0.2">
      <c r="A566" s="25">
        <f t="shared" si="236"/>
        <v>566</v>
      </c>
      <c r="B566" s="3" t="str">
        <f t="shared" si="251"/>
        <v>366</v>
      </c>
      <c r="C566" s="3" t="str">
        <f t="shared" si="260"/>
        <v>UNDERGROUND CONDUIT</v>
      </c>
      <c r="E566" s="4" t="str">
        <f t="shared" si="261"/>
        <v xml:space="preserve">   D366</v>
      </c>
      <c r="F566" s="3">
        <f t="shared" si="266"/>
        <v>982655.74040661636</v>
      </c>
      <c r="G566" s="34">
        <f t="shared" si="262"/>
        <v>0</v>
      </c>
      <c r="H566" s="34">
        <f t="shared" si="262"/>
        <v>0</v>
      </c>
      <c r="I566" s="34">
        <f t="shared" si="262"/>
        <v>0</v>
      </c>
      <c r="J566" s="34">
        <f t="shared" si="262"/>
        <v>0</v>
      </c>
      <c r="K566" s="34">
        <f t="shared" si="262"/>
        <v>0</v>
      </c>
      <c r="L566" s="34">
        <f t="shared" si="262"/>
        <v>0</v>
      </c>
      <c r="M566" s="34">
        <f t="shared" si="262"/>
        <v>0</v>
      </c>
      <c r="N566" s="34">
        <f t="shared" si="262"/>
        <v>0</v>
      </c>
      <c r="O566" s="34">
        <f t="shared" si="262"/>
        <v>0</v>
      </c>
      <c r="P566" s="34">
        <f t="shared" si="262"/>
        <v>0</v>
      </c>
      <c r="Q566" s="34">
        <f t="shared" si="263"/>
        <v>0</v>
      </c>
      <c r="R566" s="34">
        <f t="shared" si="263"/>
        <v>0</v>
      </c>
      <c r="S566" s="34">
        <f t="shared" si="263"/>
        <v>0</v>
      </c>
      <c r="T566" s="34">
        <f t="shared" si="263"/>
        <v>445743.72236985882</v>
      </c>
      <c r="U566" s="34">
        <f t="shared" si="263"/>
        <v>214617.3478077098</v>
      </c>
      <c r="V566" s="34">
        <f t="shared" si="263"/>
        <v>113405.35352007336</v>
      </c>
      <c r="W566" s="34">
        <f t="shared" si="263"/>
        <v>0</v>
      </c>
      <c r="X566" s="34">
        <f t="shared" si="263"/>
        <v>0</v>
      </c>
      <c r="Y566" s="34">
        <f t="shared" si="263"/>
        <v>0</v>
      </c>
      <c r="Z566" s="34">
        <f t="shared" si="263"/>
        <v>0</v>
      </c>
      <c r="AA566" s="34">
        <f t="shared" si="264"/>
        <v>0</v>
      </c>
      <c r="AB566" s="34">
        <f t="shared" si="264"/>
        <v>141000.28877855759</v>
      </c>
      <c r="AC566" s="34">
        <f t="shared" si="264"/>
        <v>67889.027930416618</v>
      </c>
      <c r="AD566" s="34">
        <f t="shared" si="264"/>
        <v>0</v>
      </c>
      <c r="AE566" s="34">
        <f t="shared" si="264"/>
        <v>0</v>
      </c>
      <c r="AF566" s="34">
        <f t="shared" si="264"/>
        <v>0</v>
      </c>
      <c r="AG566" s="34">
        <f t="shared" si="264"/>
        <v>0</v>
      </c>
      <c r="AH566" s="34">
        <f t="shared" si="264"/>
        <v>0</v>
      </c>
      <c r="AI566" s="34">
        <f t="shared" si="264"/>
        <v>0</v>
      </c>
      <c r="AJ566" s="34">
        <f t="shared" si="264"/>
        <v>0</v>
      </c>
      <c r="AK566" s="34">
        <f t="shared" si="265"/>
        <v>0</v>
      </c>
      <c r="AL566" s="34">
        <f t="shared" si="265"/>
        <v>0</v>
      </c>
      <c r="AM566" s="34">
        <f t="shared" si="265"/>
        <v>0</v>
      </c>
      <c r="AN566" s="34">
        <f t="shared" si="265"/>
        <v>0</v>
      </c>
      <c r="AO566" s="34">
        <f t="shared" si="265"/>
        <v>0</v>
      </c>
      <c r="AP566" s="34">
        <f t="shared" si="265"/>
        <v>0</v>
      </c>
      <c r="AQ566" s="34">
        <f t="shared" si="265"/>
        <v>0</v>
      </c>
      <c r="AR566" s="34">
        <f t="shared" si="265"/>
        <v>0</v>
      </c>
      <c r="AS566" s="34">
        <f t="shared" si="265"/>
        <v>0</v>
      </c>
      <c r="AT566" s="34">
        <f t="shared" si="265"/>
        <v>0</v>
      </c>
      <c r="AU566" s="34">
        <f t="shared" si="265"/>
        <v>0</v>
      </c>
      <c r="AV566" s="34">
        <f t="shared" si="265"/>
        <v>0</v>
      </c>
      <c r="AX566" s="35" t="str">
        <f t="shared" si="244"/>
        <v>OK</v>
      </c>
      <c r="AY566" s="53">
        <v>584</v>
      </c>
      <c r="AZ566" s="5">
        <f t="shared" si="259"/>
        <v>982655.74040661636</v>
      </c>
      <c r="BA566" s="7">
        <f>IF(AY566&lt;&gt;0,VLOOKUP(AY566,'2021 ROO Import'!$A$1:$D$966,4,FALSE),0)</f>
        <v>982655.74040661636</v>
      </c>
    </row>
    <row r="567" spans="1:53" ht="9.75" customHeight="1" x14ac:dyDescent="0.2">
      <c r="A567" s="25">
        <f t="shared" si="236"/>
        <v>567</v>
      </c>
      <c r="B567" s="3" t="str">
        <f t="shared" si="251"/>
        <v>367</v>
      </c>
      <c r="C567" s="3" t="str">
        <f t="shared" si="260"/>
        <v>UNDERGROUND CONDUCTORS &amp; DEVICES</v>
      </c>
      <c r="E567" s="4" t="str">
        <f t="shared" si="261"/>
        <v xml:space="preserve">   D367</v>
      </c>
      <c r="F567" s="3">
        <f t="shared" si="266"/>
        <v>5825642.141174769</v>
      </c>
      <c r="G567" s="34">
        <f t="shared" si="262"/>
        <v>0</v>
      </c>
      <c r="H567" s="34">
        <f t="shared" si="262"/>
        <v>0</v>
      </c>
      <c r="I567" s="34">
        <f t="shared" si="262"/>
        <v>0</v>
      </c>
      <c r="J567" s="34">
        <f t="shared" si="262"/>
        <v>0</v>
      </c>
      <c r="K567" s="34">
        <f t="shared" si="262"/>
        <v>0</v>
      </c>
      <c r="L567" s="34">
        <f t="shared" si="262"/>
        <v>0</v>
      </c>
      <c r="M567" s="34">
        <f t="shared" si="262"/>
        <v>0</v>
      </c>
      <c r="N567" s="34">
        <f t="shared" si="262"/>
        <v>0</v>
      </c>
      <c r="O567" s="34">
        <f t="shared" si="262"/>
        <v>0</v>
      </c>
      <c r="P567" s="34">
        <f t="shared" si="262"/>
        <v>0</v>
      </c>
      <c r="Q567" s="34">
        <f t="shared" si="263"/>
        <v>0</v>
      </c>
      <c r="R567" s="34">
        <f t="shared" si="263"/>
        <v>0</v>
      </c>
      <c r="S567" s="34">
        <f t="shared" si="263"/>
        <v>0</v>
      </c>
      <c r="T567" s="34">
        <f t="shared" si="263"/>
        <v>3540425.6515776208</v>
      </c>
      <c r="U567" s="34">
        <f t="shared" si="263"/>
        <v>1704649.3877966322</v>
      </c>
      <c r="V567" s="34">
        <f t="shared" si="263"/>
        <v>382128.19392232969</v>
      </c>
      <c r="W567" s="34">
        <f t="shared" si="263"/>
        <v>0</v>
      </c>
      <c r="X567" s="34">
        <f t="shared" si="263"/>
        <v>0</v>
      </c>
      <c r="Y567" s="34">
        <f t="shared" si="263"/>
        <v>0</v>
      </c>
      <c r="Z567" s="34">
        <f t="shared" si="263"/>
        <v>0</v>
      </c>
      <c r="AA567" s="34">
        <f t="shared" si="264"/>
        <v>0</v>
      </c>
      <c r="AB567" s="34">
        <f t="shared" si="264"/>
        <v>133946.2628177756</v>
      </c>
      <c r="AC567" s="34">
        <f t="shared" si="264"/>
        <v>64492.645060410476</v>
      </c>
      <c r="AD567" s="34">
        <f t="shared" si="264"/>
        <v>0</v>
      </c>
      <c r="AE567" s="34">
        <f t="shared" si="264"/>
        <v>0</v>
      </c>
      <c r="AF567" s="34">
        <f t="shared" si="264"/>
        <v>0</v>
      </c>
      <c r="AG567" s="34">
        <f t="shared" si="264"/>
        <v>0</v>
      </c>
      <c r="AH567" s="34">
        <f t="shared" si="264"/>
        <v>0</v>
      </c>
      <c r="AI567" s="34">
        <f t="shared" si="264"/>
        <v>0</v>
      </c>
      <c r="AJ567" s="34">
        <f t="shared" si="264"/>
        <v>0</v>
      </c>
      <c r="AK567" s="34">
        <f t="shared" si="265"/>
        <v>0</v>
      </c>
      <c r="AL567" s="34">
        <f t="shared" si="265"/>
        <v>0</v>
      </c>
      <c r="AM567" s="34">
        <f t="shared" si="265"/>
        <v>0</v>
      </c>
      <c r="AN567" s="34">
        <f t="shared" si="265"/>
        <v>0</v>
      </c>
      <c r="AO567" s="34">
        <f t="shared" si="265"/>
        <v>0</v>
      </c>
      <c r="AP567" s="34">
        <f t="shared" si="265"/>
        <v>0</v>
      </c>
      <c r="AQ567" s="34">
        <f t="shared" si="265"/>
        <v>0</v>
      </c>
      <c r="AR567" s="34">
        <f t="shared" si="265"/>
        <v>0</v>
      </c>
      <c r="AS567" s="34">
        <f t="shared" si="265"/>
        <v>0</v>
      </c>
      <c r="AT567" s="34">
        <f t="shared" si="265"/>
        <v>0</v>
      </c>
      <c r="AU567" s="34">
        <f t="shared" si="265"/>
        <v>0</v>
      </c>
      <c r="AV567" s="34">
        <f t="shared" si="265"/>
        <v>0</v>
      </c>
      <c r="AX567" s="35" t="str">
        <f t="shared" si="244"/>
        <v>OK</v>
      </c>
      <c r="AY567" s="53">
        <v>585</v>
      </c>
      <c r="AZ567" s="5">
        <f t="shared" si="259"/>
        <v>5825642.141174769</v>
      </c>
      <c r="BA567" s="7">
        <f>IF(AY567&lt;&gt;0,VLOOKUP(AY567,'2021 ROO Import'!$A$1:$D$966,4,FALSE),0)</f>
        <v>5825642.141174769</v>
      </c>
    </row>
    <row r="568" spans="1:53" ht="9.75" customHeight="1" x14ac:dyDescent="0.2">
      <c r="A568" s="25">
        <f t="shared" si="236"/>
        <v>568</v>
      </c>
      <c r="B568" s="3" t="str">
        <f t="shared" si="251"/>
        <v>368</v>
      </c>
      <c r="C568" s="3" t="str">
        <f t="shared" si="260"/>
        <v>LINE TRANSFORMERS</v>
      </c>
      <c r="E568" s="4" t="str">
        <f t="shared" si="261"/>
        <v xml:space="preserve">   D368</v>
      </c>
      <c r="F568" s="3">
        <f t="shared" si="266"/>
        <v>14132001.681219798</v>
      </c>
      <c r="G568" s="34">
        <f t="shared" si="262"/>
        <v>0</v>
      </c>
      <c r="H568" s="34">
        <f t="shared" si="262"/>
        <v>0</v>
      </c>
      <c r="I568" s="34">
        <f t="shared" si="262"/>
        <v>0</v>
      </c>
      <c r="J568" s="34">
        <f t="shared" si="262"/>
        <v>0</v>
      </c>
      <c r="K568" s="34">
        <f t="shared" si="262"/>
        <v>0</v>
      </c>
      <c r="L568" s="34">
        <f t="shared" si="262"/>
        <v>0</v>
      </c>
      <c r="M568" s="34">
        <f t="shared" si="262"/>
        <v>0</v>
      </c>
      <c r="N568" s="34">
        <f t="shared" si="262"/>
        <v>0</v>
      </c>
      <c r="O568" s="34">
        <f t="shared" si="262"/>
        <v>0</v>
      </c>
      <c r="P568" s="34">
        <f t="shared" si="262"/>
        <v>0</v>
      </c>
      <c r="Q568" s="34">
        <f t="shared" si="263"/>
        <v>0</v>
      </c>
      <c r="R568" s="34">
        <f t="shared" si="263"/>
        <v>0</v>
      </c>
      <c r="S568" s="34">
        <f t="shared" si="263"/>
        <v>0</v>
      </c>
      <c r="T568" s="34">
        <f t="shared" si="263"/>
        <v>0</v>
      </c>
      <c r="U568" s="34">
        <f t="shared" si="263"/>
        <v>0</v>
      </c>
      <c r="V568" s="34">
        <f t="shared" si="263"/>
        <v>0</v>
      </c>
      <c r="W568" s="34">
        <f t="shared" si="263"/>
        <v>2320453.1047859895</v>
      </c>
      <c r="X568" s="34">
        <f t="shared" si="263"/>
        <v>1117255.1986006619</v>
      </c>
      <c r="Y568" s="34">
        <f t="shared" si="263"/>
        <v>662555.74823985156</v>
      </c>
      <c r="Z568" s="34">
        <f t="shared" si="263"/>
        <v>6771422.8999754731</v>
      </c>
      <c r="AA568" s="34">
        <f t="shared" si="264"/>
        <v>3260314.7296178211</v>
      </c>
      <c r="AB568" s="34">
        <f t="shared" si="264"/>
        <v>0</v>
      </c>
      <c r="AC568" s="34">
        <f t="shared" si="264"/>
        <v>0</v>
      </c>
      <c r="AD568" s="34">
        <f t="shared" si="264"/>
        <v>0</v>
      </c>
      <c r="AE568" s="34">
        <f t="shared" si="264"/>
        <v>0</v>
      </c>
      <c r="AF568" s="34">
        <f t="shared" si="264"/>
        <v>0</v>
      </c>
      <c r="AG568" s="34">
        <f t="shared" si="264"/>
        <v>0</v>
      </c>
      <c r="AH568" s="34">
        <f t="shared" si="264"/>
        <v>0</v>
      </c>
      <c r="AI568" s="34">
        <f t="shared" si="264"/>
        <v>0</v>
      </c>
      <c r="AJ568" s="34">
        <f t="shared" si="264"/>
        <v>0</v>
      </c>
      <c r="AK568" s="34">
        <f t="shared" si="265"/>
        <v>0</v>
      </c>
      <c r="AL568" s="34">
        <f t="shared" si="265"/>
        <v>0</v>
      </c>
      <c r="AM568" s="34">
        <f t="shared" si="265"/>
        <v>0</v>
      </c>
      <c r="AN568" s="34">
        <f t="shared" si="265"/>
        <v>0</v>
      </c>
      <c r="AO568" s="34">
        <f t="shared" si="265"/>
        <v>0</v>
      </c>
      <c r="AP568" s="34">
        <f t="shared" si="265"/>
        <v>0</v>
      </c>
      <c r="AQ568" s="34">
        <f t="shared" si="265"/>
        <v>0</v>
      </c>
      <c r="AR568" s="34">
        <f t="shared" si="265"/>
        <v>0</v>
      </c>
      <c r="AS568" s="34">
        <f t="shared" si="265"/>
        <v>0</v>
      </c>
      <c r="AT568" s="34">
        <f t="shared" si="265"/>
        <v>0</v>
      </c>
      <c r="AU568" s="34">
        <f t="shared" si="265"/>
        <v>0</v>
      </c>
      <c r="AV568" s="34">
        <f t="shared" si="265"/>
        <v>0</v>
      </c>
      <c r="AX568" s="35" t="str">
        <f t="shared" si="244"/>
        <v>OK</v>
      </c>
      <c r="AY568" s="53">
        <v>586</v>
      </c>
      <c r="AZ568" s="5">
        <f t="shared" si="259"/>
        <v>14132001.681219798</v>
      </c>
      <c r="BA568" s="7">
        <f>IF(AY568&lt;&gt;0,VLOOKUP(AY568,'2021 ROO Import'!$A$1:$D$966,4,FALSE),0)</f>
        <v>14132001.681219798</v>
      </c>
    </row>
    <row r="569" spans="1:53" ht="9.75" customHeight="1" x14ac:dyDescent="0.2">
      <c r="A569" s="25">
        <f t="shared" si="236"/>
        <v>569</v>
      </c>
      <c r="B569" s="3" t="str">
        <f t="shared" si="251"/>
        <v>369</v>
      </c>
      <c r="C569" s="3" t="str">
        <f t="shared" si="260"/>
        <v>SERVICES</v>
      </c>
      <c r="E569" s="4" t="str">
        <f t="shared" si="261"/>
        <v>SERVICE</v>
      </c>
      <c r="F569" s="3">
        <f t="shared" si="266"/>
        <v>998652.47765888332</v>
      </c>
      <c r="G569" s="34">
        <f t="shared" si="262"/>
        <v>0</v>
      </c>
      <c r="H569" s="34">
        <f t="shared" si="262"/>
        <v>0</v>
      </c>
      <c r="I569" s="34">
        <f t="shared" si="262"/>
        <v>0</v>
      </c>
      <c r="J569" s="34">
        <f t="shared" si="262"/>
        <v>0</v>
      </c>
      <c r="K569" s="34">
        <f t="shared" si="262"/>
        <v>0</v>
      </c>
      <c r="L569" s="34">
        <f t="shared" si="262"/>
        <v>0</v>
      </c>
      <c r="M569" s="34">
        <f t="shared" si="262"/>
        <v>0</v>
      </c>
      <c r="N569" s="34">
        <f t="shared" si="262"/>
        <v>0</v>
      </c>
      <c r="O569" s="34">
        <f t="shared" si="262"/>
        <v>0</v>
      </c>
      <c r="P569" s="34">
        <f t="shared" si="262"/>
        <v>0</v>
      </c>
      <c r="Q569" s="34">
        <f t="shared" si="263"/>
        <v>0</v>
      </c>
      <c r="R569" s="34">
        <f t="shared" si="263"/>
        <v>0</v>
      </c>
      <c r="S569" s="34">
        <f t="shared" si="263"/>
        <v>0</v>
      </c>
      <c r="T569" s="34">
        <f t="shared" si="263"/>
        <v>0</v>
      </c>
      <c r="U569" s="34">
        <f t="shared" si="263"/>
        <v>0</v>
      </c>
      <c r="V569" s="34">
        <f t="shared" si="263"/>
        <v>0</v>
      </c>
      <c r="W569" s="34">
        <f t="shared" si="263"/>
        <v>0</v>
      </c>
      <c r="X569" s="34">
        <f t="shared" si="263"/>
        <v>0</v>
      </c>
      <c r="Y569" s="34">
        <f t="shared" si="263"/>
        <v>0</v>
      </c>
      <c r="Z569" s="34">
        <f t="shared" si="263"/>
        <v>0</v>
      </c>
      <c r="AA569" s="34">
        <f t="shared" si="264"/>
        <v>0</v>
      </c>
      <c r="AB569" s="34">
        <f t="shared" si="264"/>
        <v>0</v>
      </c>
      <c r="AC569" s="34">
        <f t="shared" si="264"/>
        <v>0</v>
      </c>
      <c r="AD569" s="34">
        <f t="shared" si="264"/>
        <v>998652.47765888332</v>
      </c>
      <c r="AE569" s="34">
        <f t="shared" si="264"/>
        <v>0</v>
      </c>
      <c r="AF569" s="34">
        <f t="shared" si="264"/>
        <v>0</v>
      </c>
      <c r="AG569" s="34">
        <f t="shared" si="264"/>
        <v>0</v>
      </c>
      <c r="AH569" s="34">
        <f t="shared" si="264"/>
        <v>0</v>
      </c>
      <c r="AI569" s="34">
        <f t="shared" si="264"/>
        <v>0</v>
      </c>
      <c r="AJ569" s="34">
        <f t="shared" si="264"/>
        <v>0</v>
      </c>
      <c r="AK569" s="34">
        <f t="shared" si="265"/>
        <v>0</v>
      </c>
      <c r="AL569" s="34">
        <f t="shared" si="265"/>
        <v>0</v>
      </c>
      <c r="AM569" s="34">
        <f t="shared" si="265"/>
        <v>0</v>
      </c>
      <c r="AN569" s="34">
        <f t="shared" si="265"/>
        <v>0</v>
      </c>
      <c r="AO569" s="34">
        <f t="shared" si="265"/>
        <v>0</v>
      </c>
      <c r="AP569" s="34">
        <f t="shared" si="265"/>
        <v>0</v>
      </c>
      <c r="AQ569" s="34">
        <f t="shared" si="265"/>
        <v>0</v>
      </c>
      <c r="AR569" s="34">
        <f t="shared" si="265"/>
        <v>0</v>
      </c>
      <c r="AS569" s="34">
        <f t="shared" si="265"/>
        <v>0</v>
      </c>
      <c r="AT569" s="34">
        <f t="shared" si="265"/>
        <v>0</v>
      </c>
      <c r="AU569" s="34">
        <f t="shared" si="265"/>
        <v>0</v>
      </c>
      <c r="AV569" s="34">
        <f t="shared" si="265"/>
        <v>0</v>
      </c>
      <c r="AX569" s="35" t="str">
        <f t="shared" si="244"/>
        <v>OK</v>
      </c>
      <c r="AY569" s="53">
        <v>587</v>
      </c>
      <c r="AZ569" s="5">
        <f t="shared" si="259"/>
        <v>998652.47765888332</v>
      </c>
      <c r="BA569" s="7">
        <f>IF(AY569&lt;&gt;0,VLOOKUP(AY569,'2021 ROO Import'!$A$1:$D$966,4,FALSE),0)</f>
        <v>998652.47765888332</v>
      </c>
    </row>
    <row r="570" spans="1:53" ht="9.75" customHeight="1" x14ac:dyDescent="0.2">
      <c r="A570" s="25">
        <f t="shared" si="236"/>
        <v>570</v>
      </c>
      <c r="B570" s="3" t="str">
        <f t="shared" si="251"/>
        <v>370</v>
      </c>
      <c r="C570" s="3" t="str">
        <f t="shared" si="260"/>
        <v>METERS</v>
      </c>
      <c r="E570" s="4" t="str">
        <f t="shared" si="261"/>
        <v>METER</v>
      </c>
      <c r="F570" s="3">
        <f t="shared" si="266"/>
        <v>5065315.1726443386</v>
      </c>
      <c r="G570" s="34">
        <f t="shared" si="262"/>
        <v>0</v>
      </c>
      <c r="H570" s="34">
        <f t="shared" si="262"/>
        <v>0</v>
      </c>
      <c r="I570" s="34">
        <f t="shared" si="262"/>
        <v>0</v>
      </c>
      <c r="J570" s="34">
        <f t="shared" si="262"/>
        <v>0</v>
      </c>
      <c r="K570" s="34">
        <f t="shared" si="262"/>
        <v>0</v>
      </c>
      <c r="L570" s="34">
        <f t="shared" si="262"/>
        <v>0</v>
      </c>
      <c r="M570" s="34">
        <f t="shared" si="262"/>
        <v>0</v>
      </c>
      <c r="N570" s="34">
        <f t="shared" si="262"/>
        <v>0</v>
      </c>
      <c r="O570" s="34">
        <f t="shared" si="262"/>
        <v>0</v>
      </c>
      <c r="P570" s="34">
        <f t="shared" si="262"/>
        <v>0</v>
      </c>
      <c r="Q570" s="34">
        <f t="shared" si="263"/>
        <v>0</v>
      </c>
      <c r="R570" s="34">
        <f t="shared" si="263"/>
        <v>0</v>
      </c>
      <c r="S570" s="34">
        <f t="shared" si="263"/>
        <v>0</v>
      </c>
      <c r="T570" s="34">
        <f t="shared" si="263"/>
        <v>0</v>
      </c>
      <c r="U570" s="34">
        <f t="shared" si="263"/>
        <v>0</v>
      </c>
      <c r="V570" s="34">
        <f t="shared" si="263"/>
        <v>0</v>
      </c>
      <c r="W570" s="34">
        <f t="shared" si="263"/>
        <v>0</v>
      </c>
      <c r="X570" s="34">
        <f t="shared" si="263"/>
        <v>0</v>
      </c>
      <c r="Y570" s="34">
        <f t="shared" si="263"/>
        <v>0</v>
      </c>
      <c r="Z570" s="34">
        <f t="shared" si="263"/>
        <v>0</v>
      </c>
      <c r="AA570" s="34">
        <f t="shared" si="264"/>
        <v>0</v>
      </c>
      <c r="AB570" s="34">
        <f t="shared" si="264"/>
        <v>0</v>
      </c>
      <c r="AC570" s="34">
        <f t="shared" si="264"/>
        <v>0</v>
      </c>
      <c r="AD570" s="34">
        <f t="shared" si="264"/>
        <v>0</v>
      </c>
      <c r="AE570" s="34">
        <f t="shared" si="264"/>
        <v>5065315.1726443386</v>
      </c>
      <c r="AF570" s="34">
        <f t="shared" si="264"/>
        <v>0</v>
      </c>
      <c r="AG570" s="34">
        <f t="shared" si="264"/>
        <v>0</v>
      </c>
      <c r="AH570" s="34">
        <f t="shared" si="264"/>
        <v>0</v>
      </c>
      <c r="AI570" s="34">
        <f t="shared" si="264"/>
        <v>0</v>
      </c>
      <c r="AJ570" s="34">
        <f t="shared" si="264"/>
        <v>0</v>
      </c>
      <c r="AK570" s="34">
        <f t="shared" si="265"/>
        <v>0</v>
      </c>
      <c r="AL570" s="34">
        <f t="shared" si="265"/>
        <v>0</v>
      </c>
      <c r="AM570" s="34">
        <f t="shared" si="265"/>
        <v>0</v>
      </c>
      <c r="AN570" s="34">
        <f t="shared" si="265"/>
        <v>0</v>
      </c>
      <c r="AO570" s="34">
        <f t="shared" si="265"/>
        <v>0</v>
      </c>
      <c r="AP570" s="34">
        <f t="shared" si="265"/>
        <v>0</v>
      </c>
      <c r="AQ570" s="34">
        <f t="shared" si="265"/>
        <v>0</v>
      </c>
      <c r="AR570" s="34">
        <f t="shared" si="265"/>
        <v>0</v>
      </c>
      <c r="AS570" s="34">
        <f t="shared" si="265"/>
        <v>0</v>
      </c>
      <c r="AT570" s="34">
        <f t="shared" si="265"/>
        <v>0</v>
      </c>
      <c r="AU570" s="34">
        <f t="shared" si="265"/>
        <v>0</v>
      </c>
      <c r="AV570" s="34">
        <f t="shared" si="265"/>
        <v>0</v>
      </c>
      <c r="AX570" s="35" t="str">
        <f t="shared" si="244"/>
        <v>OK</v>
      </c>
      <c r="AY570" s="53">
        <v>588</v>
      </c>
      <c r="AZ570" s="5">
        <f t="shared" si="259"/>
        <v>5065315.1726443386</v>
      </c>
      <c r="BA570" s="7">
        <f>IF(AY570&lt;&gt;0,VLOOKUP(AY570,'2021 ROO Import'!$A$1:$D$966,4,FALSE),0)</f>
        <v>5065315.1726443386</v>
      </c>
    </row>
    <row r="571" spans="1:53" ht="9.75" customHeight="1" x14ac:dyDescent="0.2">
      <c r="A571" s="25">
        <f t="shared" si="236"/>
        <v>571</v>
      </c>
      <c r="B571" s="3" t="str">
        <f t="shared" si="251"/>
        <v>371</v>
      </c>
      <c r="C571" s="3" t="str">
        <f t="shared" si="260"/>
        <v>INSTALLATIONS ON CUSTOMER PREMISES</v>
      </c>
      <c r="E571" s="4" t="str">
        <f t="shared" si="261"/>
        <v>CUSTINST</v>
      </c>
      <c r="F571" s="3">
        <f t="shared" si="266"/>
        <v>137690.17138208234</v>
      </c>
      <c r="G571" s="34">
        <f t="shared" si="262"/>
        <v>0</v>
      </c>
      <c r="H571" s="34">
        <f t="shared" si="262"/>
        <v>0</v>
      </c>
      <c r="I571" s="34">
        <f t="shared" si="262"/>
        <v>0</v>
      </c>
      <c r="J571" s="34">
        <f t="shared" si="262"/>
        <v>0</v>
      </c>
      <c r="K571" s="34">
        <f t="shared" si="262"/>
        <v>0</v>
      </c>
      <c r="L571" s="34">
        <f t="shared" si="262"/>
        <v>0</v>
      </c>
      <c r="M571" s="34">
        <f t="shared" si="262"/>
        <v>0</v>
      </c>
      <c r="N571" s="34">
        <f t="shared" si="262"/>
        <v>0</v>
      </c>
      <c r="O571" s="34">
        <f t="shared" si="262"/>
        <v>0</v>
      </c>
      <c r="P571" s="34">
        <f t="shared" si="262"/>
        <v>0</v>
      </c>
      <c r="Q571" s="34">
        <f t="shared" si="263"/>
        <v>0</v>
      </c>
      <c r="R571" s="34">
        <f t="shared" si="263"/>
        <v>0</v>
      </c>
      <c r="S571" s="34">
        <f t="shared" si="263"/>
        <v>0</v>
      </c>
      <c r="T571" s="34">
        <f t="shared" si="263"/>
        <v>0</v>
      </c>
      <c r="U571" s="34">
        <f t="shared" si="263"/>
        <v>0</v>
      </c>
      <c r="V571" s="34">
        <f t="shared" si="263"/>
        <v>0</v>
      </c>
      <c r="W571" s="34">
        <f t="shared" si="263"/>
        <v>0</v>
      </c>
      <c r="X571" s="34">
        <f t="shared" si="263"/>
        <v>0</v>
      </c>
      <c r="Y571" s="34">
        <f t="shared" si="263"/>
        <v>0</v>
      </c>
      <c r="Z571" s="34">
        <f t="shared" si="263"/>
        <v>0</v>
      </c>
      <c r="AA571" s="34">
        <f t="shared" si="264"/>
        <v>0</v>
      </c>
      <c r="AB571" s="34">
        <f t="shared" si="264"/>
        <v>0</v>
      </c>
      <c r="AC571" s="34">
        <f t="shared" si="264"/>
        <v>0</v>
      </c>
      <c r="AD571" s="34">
        <f t="shared" si="264"/>
        <v>0</v>
      </c>
      <c r="AE571" s="34">
        <f t="shared" si="264"/>
        <v>0</v>
      </c>
      <c r="AF571" s="34">
        <f t="shared" si="264"/>
        <v>0</v>
      </c>
      <c r="AG571" s="34">
        <f t="shared" si="264"/>
        <v>137690.17138208234</v>
      </c>
      <c r="AH571" s="34">
        <f t="shared" si="264"/>
        <v>0</v>
      </c>
      <c r="AI571" s="34">
        <f t="shared" si="264"/>
        <v>0</v>
      </c>
      <c r="AJ571" s="34">
        <f t="shared" si="264"/>
        <v>0</v>
      </c>
      <c r="AK571" s="34">
        <f t="shared" si="265"/>
        <v>0</v>
      </c>
      <c r="AL571" s="34">
        <f t="shared" si="265"/>
        <v>0</v>
      </c>
      <c r="AM571" s="34">
        <f t="shared" si="265"/>
        <v>0</v>
      </c>
      <c r="AN571" s="34">
        <f t="shared" si="265"/>
        <v>0</v>
      </c>
      <c r="AO571" s="34">
        <f t="shared" si="265"/>
        <v>0</v>
      </c>
      <c r="AP571" s="34">
        <f t="shared" si="265"/>
        <v>0</v>
      </c>
      <c r="AQ571" s="34">
        <f t="shared" si="265"/>
        <v>0</v>
      </c>
      <c r="AR571" s="34">
        <f t="shared" si="265"/>
        <v>0</v>
      </c>
      <c r="AS571" s="34">
        <f t="shared" si="265"/>
        <v>0</v>
      </c>
      <c r="AT571" s="34">
        <f t="shared" si="265"/>
        <v>0</v>
      </c>
      <c r="AU571" s="34">
        <f t="shared" si="265"/>
        <v>0</v>
      </c>
      <c r="AV571" s="34">
        <f t="shared" si="265"/>
        <v>0</v>
      </c>
      <c r="AX571" s="35" t="str">
        <f t="shared" si="244"/>
        <v>OK</v>
      </c>
      <c r="AY571" s="53">
        <v>589</v>
      </c>
      <c r="AZ571" s="5">
        <f t="shared" si="259"/>
        <v>137690.17138208234</v>
      </c>
      <c r="BA571" s="7">
        <f>IF(AY571&lt;&gt;0,VLOOKUP(AY571,'2021 ROO Import'!$A$1:$D$966,4,FALSE),0)</f>
        <v>137690.17138208234</v>
      </c>
    </row>
    <row r="572" spans="1:53" ht="9.75" customHeight="1" x14ac:dyDescent="0.2">
      <c r="A572" s="25">
        <f t="shared" si="236"/>
        <v>572</v>
      </c>
      <c r="B572" s="3" t="str">
        <f t="shared" si="251"/>
        <v>373</v>
      </c>
      <c r="C572" s="3" t="str">
        <f t="shared" si="260"/>
        <v>STREET LIGHTING SYSTEMS</v>
      </c>
      <c r="E572" s="4" t="str">
        <f t="shared" si="261"/>
        <v>STLIGHT</v>
      </c>
      <c r="F572" s="3">
        <f t="shared" si="266"/>
        <v>93558.49548244114</v>
      </c>
      <c r="G572" s="34">
        <f t="shared" si="262"/>
        <v>0</v>
      </c>
      <c r="H572" s="34">
        <f t="shared" si="262"/>
        <v>0</v>
      </c>
      <c r="I572" s="34">
        <f t="shared" si="262"/>
        <v>0</v>
      </c>
      <c r="J572" s="34">
        <f t="shared" si="262"/>
        <v>0</v>
      </c>
      <c r="K572" s="34">
        <f t="shared" si="262"/>
        <v>0</v>
      </c>
      <c r="L572" s="34">
        <f t="shared" si="262"/>
        <v>0</v>
      </c>
      <c r="M572" s="34">
        <f t="shared" si="262"/>
        <v>0</v>
      </c>
      <c r="N572" s="34">
        <f t="shared" si="262"/>
        <v>0</v>
      </c>
      <c r="O572" s="34">
        <f t="shared" si="262"/>
        <v>0</v>
      </c>
      <c r="P572" s="34">
        <f t="shared" si="262"/>
        <v>0</v>
      </c>
      <c r="Q572" s="34">
        <f t="shared" si="263"/>
        <v>0</v>
      </c>
      <c r="R572" s="34">
        <f t="shared" si="263"/>
        <v>0</v>
      </c>
      <c r="S572" s="34">
        <f t="shared" si="263"/>
        <v>0</v>
      </c>
      <c r="T572" s="34">
        <f t="shared" si="263"/>
        <v>0</v>
      </c>
      <c r="U572" s="34">
        <f t="shared" si="263"/>
        <v>0</v>
      </c>
      <c r="V572" s="34">
        <f t="shared" si="263"/>
        <v>0</v>
      </c>
      <c r="W572" s="34">
        <f t="shared" si="263"/>
        <v>0</v>
      </c>
      <c r="X572" s="34">
        <f t="shared" si="263"/>
        <v>0</v>
      </c>
      <c r="Y572" s="34">
        <f t="shared" si="263"/>
        <v>0</v>
      </c>
      <c r="Z572" s="34">
        <f t="shared" si="263"/>
        <v>0</v>
      </c>
      <c r="AA572" s="34">
        <f t="shared" si="264"/>
        <v>0</v>
      </c>
      <c r="AB572" s="34">
        <f t="shared" si="264"/>
        <v>0</v>
      </c>
      <c r="AC572" s="34">
        <f t="shared" si="264"/>
        <v>0</v>
      </c>
      <c r="AD572" s="34">
        <f t="shared" si="264"/>
        <v>0</v>
      </c>
      <c r="AE572" s="34">
        <f t="shared" si="264"/>
        <v>0</v>
      </c>
      <c r="AF572" s="34">
        <f t="shared" si="264"/>
        <v>93558.49548244114</v>
      </c>
      <c r="AG572" s="34">
        <f t="shared" si="264"/>
        <v>0</v>
      </c>
      <c r="AH572" s="34">
        <f t="shared" si="264"/>
        <v>0</v>
      </c>
      <c r="AI572" s="34">
        <f t="shared" si="264"/>
        <v>0</v>
      </c>
      <c r="AJ572" s="34">
        <f t="shared" si="264"/>
        <v>0</v>
      </c>
      <c r="AK572" s="34">
        <f t="shared" si="265"/>
        <v>0</v>
      </c>
      <c r="AL572" s="34">
        <f t="shared" si="265"/>
        <v>0</v>
      </c>
      <c r="AM572" s="34">
        <f t="shared" si="265"/>
        <v>0</v>
      </c>
      <c r="AN572" s="34">
        <f t="shared" si="265"/>
        <v>0</v>
      </c>
      <c r="AO572" s="34">
        <f t="shared" si="265"/>
        <v>0</v>
      </c>
      <c r="AP572" s="34">
        <f t="shared" si="265"/>
        <v>0</v>
      </c>
      <c r="AQ572" s="34">
        <f t="shared" si="265"/>
        <v>0</v>
      </c>
      <c r="AR572" s="34">
        <f t="shared" si="265"/>
        <v>0</v>
      </c>
      <c r="AS572" s="34">
        <f t="shared" si="265"/>
        <v>0</v>
      </c>
      <c r="AT572" s="34">
        <f t="shared" si="265"/>
        <v>0</v>
      </c>
      <c r="AU572" s="34">
        <f t="shared" si="265"/>
        <v>0</v>
      </c>
      <c r="AV572" s="34">
        <f t="shared" si="265"/>
        <v>0</v>
      </c>
      <c r="AX572" s="35" t="str">
        <f t="shared" si="244"/>
        <v>OK</v>
      </c>
      <c r="AY572" s="53">
        <v>590</v>
      </c>
      <c r="AZ572" s="5">
        <f t="shared" si="259"/>
        <v>93558.49548244114</v>
      </c>
      <c r="BA572" s="7">
        <f>IF(AY572&lt;&gt;0,VLOOKUP(AY572,'2021 ROO Import'!$A$1:$D$966,4,FALSE),0)</f>
        <v>93558.49548244114</v>
      </c>
    </row>
    <row r="573" spans="1:53" ht="9.75" customHeight="1" x14ac:dyDescent="0.2">
      <c r="A573" s="25">
        <f t="shared" si="236"/>
        <v>573</v>
      </c>
      <c r="B573" s="3" t="str">
        <f t="shared" si="251"/>
        <v/>
      </c>
      <c r="C573" s="3" t="str">
        <f t="shared" si="260"/>
        <v>TOTAL DISTRIBUTION PLANT</v>
      </c>
      <c r="F573" s="3">
        <f>SUM(F561:F572)</f>
        <v>44079676.876289584</v>
      </c>
      <c r="AX573" s="35" t="str">
        <f t="shared" si="244"/>
        <v/>
      </c>
      <c r="AY573" s="53">
        <v>591</v>
      </c>
      <c r="AZ573" s="5">
        <f t="shared" si="259"/>
        <v>44079676.876289584</v>
      </c>
      <c r="BA573" s="7">
        <f>IF(AY573&lt;&gt;0,VLOOKUP(AY573,'2021 ROO Import'!$A$1:$D$966,4,FALSE),0)</f>
        <v>44079676.876289584</v>
      </c>
    </row>
    <row r="574" spans="1:53" ht="9.75" customHeight="1" x14ac:dyDescent="0.2">
      <c r="A574" s="25">
        <f t="shared" si="236"/>
        <v>574</v>
      </c>
      <c r="B574" s="6" t="str">
        <f>B541</f>
        <v>* * * TABLE 6 - DEPRECIATION &amp; AMORTIZATION EXPENSE * * *</v>
      </c>
      <c r="C574" s="6"/>
      <c r="AX574" s="35" t="str">
        <f t="shared" si="244"/>
        <v/>
      </c>
      <c r="AZ574" s="5">
        <f t="shared" si="259"/>
        <v>0</v>
      </c>
      <c r="BA574" s="7">
        <f>IF(AY574&lt;&gt;0,VLOOKUP(AY574,'2021 ROO Import'!$A$1:$D$966,4,FALSE),0)</f>
        <v>0</v>
      </c>
    </row>
    <row r="575" spans="1:53" ht="9.75" customHeight="1" x14ac:dyDescent="0.2">
      <c r="A575" s="25">
        <f t="shared" si="236"/>
        <v>575</v>
      </c>
      <c r="AX575" s="35" t="str">
        <f t="shared" si="244"/>
        <v/>
      </c>
      <c r="AZ575" s="5">
        <f t="shared" si="259"/>
        <v>0</v>
      </c>
      <c r="BA575" s="7">
        <f>IF(AY575&lt;&gt;0,VLOOKUP(AY575,'2021 ROO Import'!$A$1:$D$966,4,FALSE),0)</f>
        <v>0</v>
      </c>
    </row>
    <row r="576" spans="1:53" ht="9.75" customHeight="1" x14ac:dyDescent="0.2">
      <c r="A576" s="25">
        <f t="shared" si="236"/>
        <v>576</v>
      </c>
      <c r="B576" s="3" t="str">
        <f t="shared" ref="B576:B587" si="267">(B150)</f>
        <v>GENERAL PLANT</v>
      </c>
      <c r="AX576" s="35" t="str">
        <f t="shared" si="244"/>
        <v/>
      </c>
      <c r="AZ576" s="5">
        <f t="shared" si="259"/>
        <v>0</v>
      </c>
      <c r="BA576" s="7">
        <f>IF(AY576&lt;&gt;0,VLOOKUP(AY576,'2021 ROO Import'!$A$1:$D$966,4,FALSE),0)</f>
        <v>0</v>
      </c>
    </row>
    <row r="577" spans="1:53" ht="9.75" customHeight="1" x14ac:dyDescent="0.2">
      <c r="A577" s="25">
        <f t="shared" si="236"/>
        <v>577</v>
      </c>
      <c r="B577" s="3" t="str">
        <f t="shared" si="267"/>
        <v>389</v>
      </c>
      <c r="C577" s="3" t="str">
        <f t="shared" ref="C577:C587" si="268">(C151)</f>
        <v>LAND &amp; LAND RIGHTS</v>
      </c>
      <c r="E577" s="4" t="str">
        <f t="shared" ref="E577:E586" si="269">E151</f>
        <v xml:space="preserve">  P-PTD</v>
      </c>
      <c r="F577" s="3">
        <f>($AZ577)</f>
        <v>0</v>
      </c>
      <c r="G577" s="34">
        <f t="shared" ref="G577:G586" si="270">INDEX(Func_Alloc,MATCH($E577,FA_Desc,0),MATCH(G$6,$G$6:$AV$6,0))*$F577</f>
        <v>0</v>
      </c>
      <c r="H577" s="3">
        <f t="shared" ref="H577:R577" si="271">IF($F577&lt;&gt;0,(($F577)*(H$99/$F$99)),0)</f>
        <v>0</v>
      </c>
      <c r="I577" s="3">
        <f t="shared" si="271"/>
        <v>0</v>
      </c>
      <c r="J577" s="3">
        <f t="shared" si="271"/>
        <v>0</v>
      </c>
      <c r="K577" s="3">
        <f t="shared" si="271"/>
        <v>0</v>
      </c>
      <c r="L577" s="3">
        <f t="shared" si="271"/>
        <v>0</v>
      </c>
      <c r="M577" s="3">
        <f t="shared" si="271"/>
        <v>0</v>
      </c>
      <c r="N577" s="3">
        <f t="shared" si="271"/>
        <v>0</v>
      </c>
      <c r="O577" s="3">
        <f t="shared" si="271"/>
        <v>0</v>
      </c>
      <c r="P577" s="3">
        <f t="shared" si="271"/>
        <v>0</v>
      </c>
      <c r="Q577" s="3">
        <f t="shared" si="271"/>
        <v>0</v>
      </c>
      <c r="R577" s="3">
        <f t="shared" si="271"/>
        <v>0</v>
      </c>
      <c r="T577" s="3">
        <f t="shared" ref="T577:AG577" si="272">IF($F577&lt;&gt;0,(($F577)*(T$99/$F$99)),0)</f>
        <v>0</v>
      </c>
      <c r="U577" s="3">
        <f t="shared" si="272"/>
        <v>0</v>
      </c>
      <c r="V577" s="3">
        <f t="shared" si="272"/>
        <v>0</v>
      </c>
      <c r="W577" s="3">
        <f t="shared" si="272"/>
        <v>0</v>
      </c>
      <c r="X577" s="3">
        <f t="shared" si="272"/>
        <v>0</v>
      </c>
      <c r="Y577" s="3">
        <f t="shared" si="272"/>
        <v>0</v>
      </c>
      <c r="Z577" s="3">
        <f t="shared" si="272"/>
        <v>0</v>
      </c>
      <c r="AA577" s="3">
        <f t="shared" si="272"/>
        <v>0</v>
      </c>
      <c r="AB577" s="3">
        <f t="shared" si="272"/>
        <v>0</v>
      </c>
      <c r="AC577" s="3">
        <f t="shared" si="272"/>
        <v>0</v>
      </c>
      <c r="AD577" s="3">
        <f t="shared" si="272"/>
        <v>0</v>
      </c>
      <c r="AE577" s="3">
        <f t="shared" si="272"/>
        <v>0</v>
      </c>
      <c r="AF577" s="3">
        <f t="shared" si="272"/>
        <v>0</v>
      </c>
      <c r="AG577" s="3">
        <f t="shared" si="272"/>
        <v>0</v>
      </c>
      <c r="AI577" s="3">
        <f t="shared" ref="AI577:AV577" si="273">IF($F577&lt;&gt;0,(($F577)*(AI$99/$F$99)),0)</f>
        <v>0</v>
      </c>
      <c r="AJ577" s="3">
        <f t="shared" si="273"/>
        <v>0</v>
      </c>
      <c r="AK577" s="3">
        <f t="shared" si="273"/>
        <v>0</v>
      </c>
      <c r="AL577" s="3">
        <f t="shared" si="273"/>
        <v>0</v>
      </c>
      <c r="AM577" s="3">
        <f t="shared" si="273"/>
        <v>0</v>
      </c>
      <c r="AN577" s="3">
        <f t="shared" si="273"/>
        <v>0</v>
      </c>
      <c r="AO577" s="3">
        <f t="shared" si="273"/>
        <v>0</v>
      </c>
      <c r="AP577" s="3">
        <f t="shared" si="273"/>
        <v>0</v>
      </c>
      <c r="AQ577" s="3">
        <f t="shared" si="273"/>
        <v>0</v>
      </c>
      <c r="AR577" s="3">
        <f t="shared" si="273"/>
        <v>0</v>
      </c>
      <c r="AS577" s="3">
        <f t="shared" si="273"/>
        <v>0</v>
      </c>
      <c r="AT577" s="3">
        <f t="shared" si="273"/>
        <v>0</v>
      </c>
      <c r="AU577" s="3">
        <f t="shared" si="273"/>
        <v>0</v>
      </c>
      <c r="AV577" s="3">
        <f t="shared" si="273"/>
        <v>0</v>
      </c>
      <c r="AX577" s="35" t="str">
        <f t="shared" si="244"/>
        <v>OK</v>
      </c>
      <c r="AY577" s="53">
        <v>595</v>
      </c>
      <c r="AZ577" s="5">
        <f t="shared" si="259"/>
        <v>0</v>
      </c>
      <c r="BA577" s="7">
        <f>IF(AY577&lt;&gt;0,VLOOKUP(AY577,'2021 ROO Import'!$A$1:$D$966,4,FALSE),0)</f>
        <v>0</v>
      </c>
    </row>
    <row r="578" spans="1:53" ht="9.75" customHeight="1" x14ac:dyDescent="0.2">
      <c r="A578" s="25">
        <f t="shared" si="236"/>
        <v>578</v>
      </c>
      <c r="B578" s="3" t="str">
        <f t="shared" si="267"/>
        <v>390</v>
      </c>
      <c r="C578" s="3" t="str">
        <f t="shared" si="268"/>
        <v>STRUCTURES &amp; IMPROVEMENTS</v>
      </c>
      <c r="E578" s="4" t="str">
        <f t="shared" si="269"/>
        <v xml:space="preserve">  P-PTD</v>
      </c>
      <c r="F578" s="3">
        <f t="shared" ref="F578:F586" si="274">($AZ578)</f>
        <v>2828186.2689438104</v>
      </c>
      <c r="G578" s="34">
        <f t="shared" si="270"/>
        <v>489616.74975587323</v>
      </c>
      <c r="H578" s="34">
        <f t="shared" ref="H578:Q586" si="275">INDEX(Func_Alloc,MATCH($E578,FA_Desc,0),MATCH(H$6,$G$6:$AV$6,0))*$F578</f>
        <v>84884.150116334291</v>
      </c>
      <c r="I578" s="34">
        <f t="shared" si="275"/>
        <v>0</v>
      </c>
      <c r="J578" s="34">
        <f t="shared" si="275"/>
        <v>582104.06181714591</v>
      </c>
      <c r="K578" s="34">
        <f t="shared" si="275"/>
        <v>0</v>
      </c>
      <c r="L578" s="34">
        <f t="shared" si="275"/>
        <v>0</v>
      </c>
      <c r="M578" s="34">
        <f t="shared" si="275"/>
        <v>0</v>
      </c>
      <c r="N578" s="34">
        <f t="shared" si="275"/>
        <v>644039.18401188625</v>
      </c>
      <c r="O578" s="34">
        <f t="shared" si="275"/>
        <v>0</v>
      </c>
      <c r="P578" s="34">
        <f t="shared" si="275"/>
        <v>40.034702648943117</v>
      </c>
      <c r="Q578" s="34">
        <f t="shared" si="275"/>
        <v>188608.88515725717</v>
      </c>
      <c r="R578" s="34">
        <f t="shared" ref="R578:AA586" si="276">INDEX(Func_Alloc,MATCH($E578,FA_Desc,0),MATCH(R$6,$G$6:$AV$6,0))*$F578</f>
        <v>9676.4532335277036</v>
      </c>
      <c r="S578" s="34">
        <f t="shared" si="276"/>
        <v>0</v>
      </c>
      <c r="T578" s="34">
        <f t="shared" si="276"/>
        <v>242683.0564098235</v>
      </c>
      <c r="U578" s="34">
        <f t="shared" si="276"/>
        <v>116847.39753065574</v>
      </c>
      <c r="V578" s="34">
        <f t="shared" si="276"/>
        <v>15251.820510486372</v>
      </c>
      <c r="W578" s="34">
        <f t="shared" si="276"/>
        <v>54980.322698865697</v>
      </c>
      <c r="X578" s="34">
        <f t="shared" si="276"/>
        <v>26472.007225379781</v>
      </c>
      <c r="Y578" s="34">
        <f t="shared" si="276"/>
        <v>15698.455085811818</v>
      </c>
      <c r="Z578" s="34">
        <f t="shared" si="276"/>
        <v>160440.65506140722</v>
      </c>
      <c r="AA578" s="34">
        <f t="shared" si="276"/>
        <v>77249.204288825727</v>
      </c>
      <c r="AB578" s="34">
        <f t="shared" ref="AB578:AK586" si="277">INDEX(Func_Alloc,MATCH($E578,FA_Desc,0),MATCH(AB$6,$G$6:$AV$6,0))*$F578</f>
        <v>17963.21919508768</v>
      </c>
      <c r="AC578" s="34">
        <f t="shared" si="277"/>
        <v>8648.9573902274024</v>
      </c>
      <c r="AD578" s="34">
        <f t="shared" si="277"/>
        <v>32883.808412483719</v>
      </c>
      <c r="AE578" s="34">
        <f t="shared" si="277"/>
        <v>55250.088516824784</v>
      </c>
      <c r="AF578" s="34">
        <f t="shared" si="277"/>
        <v>2601.1430377539054</v>
      </c>
      <c r="AG578" s="34">
        <f t="shared" si="277"/>
        <v>2246.614785503034</v>
      </c>
      <c r="AH578" s="34">
        <f t="shared" si="277"/>
        <v>0</v>
      </c>
      <c r="AI578" s="34">
        <f t="shared" si="277"/>
        <v>0</v>
      </c>
      <c r="AJ578" s="34">
        <f t="shared" si="277"/>
        <v>0</v>
      </c>
      <c r="AK578" s="34">
        <f t="shared" si="277"/>
        <v>0</v>
      </c>
      <c r="AL578" s="34">
        <f t="shared" ref="AL578:AV586" si="278">INDEX(Func_Alloc,MATCH($E578,FA_Desc,0),MATCH(AL$6,$G$6:$AV$6,0))*$F578</f>
        <v>0</v>
      </c>
      <c r="AM578" s="34">
        <f t="shared" si="278"/>
        <v>0</v>
      </c>
      <c r="AN578" s="34">
        <f t="shared" si="278"/>
        <v>0</v>
      </c>
      <c r="AO578" s="34">
        <f t="shared" si="278"/>
        <v>0</v>
      </c>
      <c r="AP578" s="34">
        <f t="shared" si="278"/>
        <v>0</v>
      </c>
      <c r="AQ578" s="34">
        <f t="shared" si="278"/>
        <v>0</v>
      </c>
      <c r="AR578" s="34">
        <f t="shared" si="278"/>
        <v>0</v>
      </c>
      <c r="AS578" s="34">
        <f t="shared" si="278"/>
        <v>0</v>
      </c>
      <c r="AT578" s="34">
        <f t="shared" si="278"/>
        <v>0</v>
      </c>
      <c r="AU578" s="34">
        <f t="shared" si="278"/>
        <v>0</v>
      </c>
      <c r="AV578" s="34">
        <f t="shared" si="278"/>
        <v>0</v>
      </c>
      <c r="AX578" s="35" t="str">
        <f t="shared" si="244"/>
        <v>OK</v>
      </c>
      <c r="AY578" s="53">
        <v>596</v>
      </c>
      <c r="AZ578" s="5">
        <f t="shared" si="259"/>
        <v>2828186.2689438104</v>
      </c>
      <c r="BA578" s="7">
        <f>IF(AY578&lt;&gt;0,VLOOKUP(AY578,'2021 ROO Import'!$A$1:$D$966,4,FALSE),0)</f>
        <v>2828186.2689438104</v>
      </c>
    </row>
    <row r="579" spans="1:53" ht="9.75" customHeight="1" x14ac:dyDescent="0.2">
      <c r="A579" s="25">
        <f t="shared" si="236"/>
        <v>579</v>
      </c>
      <c r="B579" s="3" t="str">
        <f t="shared" si="267"/>
        <v>391</v>
      </c>
      <c r="C579" s="3" t="str">
        <f t="shared" si="268"/>
        <v>OFFICE FURNITURE &amp; EQUIPMENT</v>
      </c>
      <c r="E579" s="4" t="str">
        <f t="shared" si="269"/>
        <v xml:space="preserve">  P-PTD</v>
      </c>
      <c r="F579" s="3">
        <f t="shared" si="274"/>
        <v>6751430.5045209099</v>
      </c>
      <c r="G579" s="34">
        <f t="shared" si="270"/>
        <v>1168810.3772106455</v>
      </c>
      <c r="H579" s="34">
        <f t="shared" si="275"/>
        <v>202634.97024181948</v>
      </c>
      <c r="I579" s="34">
        <f t="shared" si="275"/>
        <v>0</v>
      </c>
      <c r="J579" s="34">
        <f t="shared" si="275"/>
        <v>1389595.5732878516</v>
      </c>
      <c r="K579" s="34">
        <f t="shared" si="275"/>
        <v>0</v>
      </c>
      <c r="L579" s="34">
        <f t="shared" si="275"/>
        <v>0</v>
      </c>
      <c r="M579" s="34">
        <f t="shared" si="275"/>
        <v>0</v>
      </c>
      <c r="N579" s="34">
        <f t="shared" si="275"/>
        <v>1537446.7519313851</v>
      </c>
      <c r="O579" s="34">
        <f t="shared" si="275"/>
        <v>0</v>
      </c>
      <c r="P579" s="34">
        <f t="shared" si="275"/>
        <v>95.570619117827533</v>
      </c>
      <c r="Q579" s="34">
        <f t="shared" si="275"/>
        <v>450246.07984888228</v>
      </c>
      <c r="R579" s="34">
        <f t="shared" si="276"/>
        <v>23099.57524855902</v>
      </c>
      <c r="S579" s="34">
        <f t="shared" si="276"/>
        <v>0</v>
      </c>
      <c r="T579" s="34">
        <f t="shared" si="276"/>
        <v>579331.64019905066</v>
      </c>
      <c r="U579" s="34">
        <f t="shared" si="276"/>
        <v>278937.45639213547</v>
      </c>
      <c r="V579" s="34">
        <f t="shared" si="276"/>
        <v>36409.060950016647</v>
      </c>
      <c r="W579" s="34">
        <f t="shared" si="276"/>
        <v>131248.72003432389</v>
      </c>
      <c r="X579" s="34">
        <f t="shared" si="276"/>
        <v>63193.82816467448</v>
      </c>
      <c r="Y579" s="34">
        <f t="shared" si="276"/>
        <v>37475.264519893986</v>
      </c>
      <c r="Z579" s="34">
        <f t="shared" si="276"/>
        <v>383003.0378980044</v>
      </c>
      <c r="AA579" s="34">
        <f t="shared" si="276"/>
        <v>184408.8700990392</v>
      </c>
      <c r="AB579" s="34">
        <f t="shared" si="277"/>
        <v>42881.696783854946</v>
      </c>
      <c r="AC579" s="34">
        <f t="shared" si="277"/>
        <v>20646.742895930158</v>
      </c>
      <c r="AD579" s="34">
        <f t="shared" si="277"/>
        <v>78500.044236398477</v>
      </c>
      <c r="AE579" s="34">
        <f t="shared" si="277"/>
        <v>131892.7034920069</v>
      </c>
      <c r="AF579" s="34">
        <f t="shared" si="277"/>
        <v>6209.4341679525378</v>
      </c>
      <c r="AG579" s="34">
        <f t="shared" si="277"/>
        <v>5363.1062993659689</v>
      </c>
      <c r="AH579" s="34">
        <f t="shared" si="277"/>
        <v>0</v>
      </c>
      <c r="AI579" s="34">
        <f t="shared" si="277"/>
        <v>0</v>
      </c>
      <c r="AJ579" s="34">
        <f t="shared" si="277"/>
        <v>0</v>
      </c>
      <c r="AK579" s="34">
        <f t="shared" si="277"/>
        <v>0</v>
      </c>
      <c r="AL579" s="34">
        <f t="shared" si="278"/>
        <v>0</v>
      </c>
      <c r="AM579" s="34">
        <f t="shared" si="278"/>
        <v>0</v>
      </c>
      <c r="AN579" s="34">
        <f t="shared" si="278"/>
        <v>0</v>
      </c>
      <c r="AO579" s="34">
        <f t="shared" si="278"/>
        <v>0</v>
      </c>
      <c r="AP579" s="34">
        <f t="shared" si="278"/>
        <v>0</v>
      </c>
      <c r="AQ579" s="34">
        <f t="shared" si="278"/>
        <v>0</v>
      </c>
      <c r="AR579" s="34">
        <f t="shared" si="278"/>
        <v>0</v>
      </c>
      <c r="AS579" s="34">
        <f t="shared" si="278"/>
        <v>0</v>
      </c>
      <c r="AT579" s="34">
        <f t="shared" si="278"/>
        <v>0</v>
      </c>
      <c r="AU579" s="34">
        <f t="shared" si="278"/>
        <v>0</v>
      </c>
      <c r="AV579" s="34">
        <f t="shared" si="278"/>
        <v>0</v>
      </c>
      <c r="AX579" s="35" t="str">
        <f t="shared" si="244"/>
        <v>OK</v>
      </c>
      <c r="AY579" s="53">
        <v>597</v>
      </c>
      <c r="AZ579" s="5">
        <f t="shared" si="259"/>
        <v>6751430.5045209099</v>
      </c>
      <c r="BA579" s="7">
        <f>IF(AY579&lt;&gt;0,VLOOKUP(AY579,'2021 ROO Import'!$A$1:$D$966,4,FALSE),0)</f>
        <v>6751430.5045209099</v>
      </c>
    </row>
    <row r="580" spans="1:53" ht="9.75" customHeight="1" x14ac:dyDescent="0.2">
      <c r="A580" s="25">
        <f t="shared" si="236"/>
        <v>580</v>
      </c>
      <c r="B580" s="3" t="str">
        <f t="shared" si="267"/>
        <v>392</v>
      </c>
      <c r="C580" s="3" t="str">
        <f t="shared" si="268"/>
        <v>TRANSPORTATION EQUIPMENT</v>
      </c>
      <c r="E580" s="4" t="str">
        <f t="shared" si="269"/>
        <v xml:space="preserve">  P-PTD</v>
      </c>
      <c r="F580" s="3">
        <f t="shared" si="274"/>
        <v>180771.11136272989</v>
      </c>
      <c r="G580" s="34">
        <f t="shared" si="270"/>
        <v>31295.167849121353</v>
      </c>
      <c r="H580" s="34">
        <f t="shared" si="275"/>
        <v>5425.5981376152458</v>
      </c>
      <c r="I580" s="34">
        <f t="shared" si="275"/>
        <v>0</v>
      </c>
      <c r="J580" s="34">
        <f t="shared" si="275"/>
        <v>37206.742476245054</v>
      </c>
      <c r="K580" s="34">
        <f t="shared" si="275"/>
        <v>0</v>
      </c>
      <c r="L580" s="34">
        <f t="shared" si="275"/>
        <v>0</v>
      </c>
      <c r="M580" s="34">
        <f t="shared" si="275"/>
        <v>0</v>
      </c>
      <c r="N580" s="34">
        <f t="shared" si="275"/>
        <v>41165.491938567735</v>
      </c>
      <c r="O580" s="34">
        <f t="shared" si="275"/>
        <v>0</v>
      </c>
      <c r="P580" s="34">
        <f t="shared" si="275"/>
        <v>2.5589254040288458</v>
      </c>
      <c r="Q580" s="34">
        <f t="shared" si="275"/>
        <v>12055.442796381196</v>
      </c>
      <c r="R580" s="34">
        <f t="shared" si="276"/>
        <v>618.49646336326134</v>
      </c>
      <c r="S580" s="34">
        <f t="shared" si="276"/>
        <v>0</v>
      </c>
      <c r="T580" s="34">
        <f t="shared" si="276"/>
        <v>15511.738493975223</v>
      </c>
      <c r="U580" s="34">
        <f t="shared" si="276"/>
        <v>7468.6148304325134</v>
      </c>
      <c r="V580" s="34">
        <f t="shared" si="276"/>
        <v>974.8610175577785</v>
      </c>
      <c r="W580" s="34">
        <f t="shared" si="276"/>
        <v>3514.2147978347812</v>
      </c>
      <c r="X580" s="34">
        <f t="shared" si="276"/>
        <v>1692.0293471056357</v>
      </c>
      <c r="Y580" s="34">
        <f t="shared" si="276"/>
        <v>1003.4088644380173</v>
      </c>
      <c r="Z580" s="34">
        <f t="shared" si="276"/>
        <v>10254.994814767346</v>
      </c>
      <c r="AA580" s="34">
        <f t="shared" si="276"/>
        <v>4937.5900959990931</v>
      </c>
      <c r="AB580" s="34">
        <f t="shared" si="277"/>
        <v>1148.1673372104324</v>
      </c>
      <c r="AC580" s="34">
        <f t="shared" si="277"/>
        <v>552.8213105087267</v>
      </c>
      <c r="AD580" s="34">
        <f t="shared" si="277"/>
        <v>2101.8568182157701</v>
      </c>
      <c r="AE580" s="34">
        <f t="shared" si="277"/>
        <v>3531.4576036766862</v>
      </c>
      <c r="AF580" s="34">
        <f t="shared" si="277"/>
        <v>166.25903424805247</v>
      </c>
      <c r="AG580" s="34">
        <f t="shared" si="277"/>
        <v>143.59841006193403</v>
      </c>
      <c r="AH580" s="34">
        <f t="shared" si="277"/>
        <v>0</v>
      </c>
      <c r="AI580" s="34">
        <f t="shared" si="277"/>
        <v>0</v>
      </c>
      <c r="AJ580" s="34">
        <f t="shared" si="277"/>
        <v>0</v>
      </c>
      <c r="AK580" s="34">
        <f t="shared" si="277"/>
        <v>0</v>
      </c>
      <c r="AL580" s="34">
        <f t="shared" si="278"/>
        <v>0</v>
      </c>
      <c r="AM580" s="34">
        <f t="shared" si="278"/>
        <v>0</v>
      </c>
      <c r="AN580" s="34">
        <f t="shared" si="278"/>
        <v>0</v>
      </c>
      <c r="AO580" s="34">
        <f t="shared" si="278"/>
        <v>0</v>
      </c>
      <c r="AP580" s="34">
        <f t="shared" si="278"/>
        <v>0</v>
      </c>
      <c r="AQ580" s="34">
        <f t="shared" si="278"/>
        <v>0</v>
      </c>
      <c r="AR580" s="34">
        <f t="shared" si="278"/>
        <v>0</v>
      </c>
      <c r="AS580" s="34">
        <f t="shared" si="278"/>
        <v>0</v>
      </c>
      <c r="AT580" s="34">
        <f t="shared" si="278"/>
        <v>0</v>
      </c>
      <c r="AU580" s="34">
        <f t="shared" si="278"/>
        <v>0</v>
      </c>
      <c r="AV580" s="34">
        <f t="shared" si="278"/>
        <v>0</v>
      </c>
      <c r="AX580" s="35" t="str">
        <f t="shared" si="244"/>
        <v>OK</v>
      </c>
      <c r="AY580" s="53">
        <v>598</v>
      </c>
      <c r="AZ580" s="5">
        <f t="shared" si="259"/>
        <v>180771.11136272989</v>
      </c>
      <c r="BA580" s="7">
        <f>IF(AY580&lt;&gt;0,VLOOKUP(AY580,'2021 ROO Import'!$A$1:$D$966,4,FALSE),0)</f>
        <v>180771.11136272989</v>
      </c>
    </row>
    <row r="581" spans="1:53" ht="9.75" customHeight="1" x14ac:dyDescent="0.2">
      <c r="A581" s="25">
        <f t="shared" si="236"/>
        <v>581</v>
      </c>
      <c r="B581" s="3" t="str">
        <f t="shared" si="267"/>
        <v>393</v>
      </c>
      <c r="C581" s="3" t="str">
        <f t="shared" si="268"/>
        <v>STORES EQUIPMENT</v>
      </c>
      <c r="E581" s="4" t="str">
        <f t="shared" si="269"/>
        <v xml:space="preserve">  P-PTD</v>
      </c>
      <c r="F581" s="3">
        <f t="shared" si="274"/>
        <v>155688.70930639573</v>
      </c>
      <c r="G581" s="34">
        <f t="shared" si="270"/>
        <v>26952.892269274689</v>
      </c>
      <c r="H581" s="34">
        <f t="shared" si="275"/>
        <v>4672.7840797833214</v>
      </c>
      <c r="I581" s="34">
        <f t="shared" si="275"/>
        <v>0</v>
      </c>
      <c r="J581" s="34">
        <f t="shared" si="275"/>
        <v>32044.222497468887</v>
      </c>
      <c r="K581" s="34">
        <f t="shared" si="275"/>
        <v>0</v>
      </c>
      <c r="L581" s="34">
        <f t="shared" si="275"/>
        <v>0</v>
      </c>
      <c r="M581" s="34">
        <f t="shared" si="275"/>
        <v>0</v>
      </c>
      <c r="N581" s="34">
        <f t="shared" si="275"/>
        <v>35453.686485438135</v>
      </c>
      <c r="O581" s="34">
        <f t="shared" si="275"/>
        <v>0</v>
      </c>
      <c r="P581" s="34">
        <f t="shared" si="275"/>
        <v>2.2038686953978459</v>
      </c>
      <c r="Q581" s="34">
        <f t="shared" si="275"/>
        <v>10382.722742239221</v>
      </c>
      <c r="R581" s="34">
        <f t="shared" si="276"/>
        <v>532.67867506981327</v>
      </c>
      <c r="S581" s="34">
        <f t="shared" si="276"/>
        <v>0</v>
      </c>
      <c r="T581" s="34">
        <f t="shared" si="276"/>
        <v>13359.449565918005</v>
      </c>
      <c r="U581" s="34">
        <f t="shared" si="276"/>
        <v>6432.3275687753348</v>
      </c>
      <c r="V581" s="34">
        <f t="shared" si="276"/>
        <v>839.59683841376204</v>
      </c>
      <c r="W581" s="34">
        <f t="shared" si="276"/>
        <v>3026.609517283388</v>
      </c>
      <c r="X581" s="34">
        <f t="shared" si="276"/>
        <v>1457.2564342475573</v>
      </c>
      <c r="Y581" s="34">
        <f t="shared" si="276"/>
        <v>864.18360673507107</v>
      </c>
      <c r="Z581" s="34">
        <f t="shared" si="276"/>
        <v>8832.0910051343617</v>
      </c>
      <c r="AA581" s="34">
        <f t="shared" si="276"/>
        <v>4252.4882617313606</v>
      </c>
      <c r="AB581" s="34">
        <f t="shared" si="277"/>
        <v>988.85651280511092</v>
      </c>
      <c r="AC581" s="34">
        <f t="shared" si="277"/>
        <v>476.11609875801634</v>
      </c>
      <c r="AD581" s="34">
        <f t="shared" si="277"/>
        <v>1810.219413422979</v>
      </c>
      <c r="AE581" s="34">
        <f t="shared" si="277"/>
        <v>3041.4598446731461</v>
      </c>
      <c r="AF581" s="34">
        <f t="shared" si="277"/>
        <v>143.19021583414269</v>
      </c>
      <c r="AG581" s="34">
        <f t="shared" si="277"/>
        <v>123.67380469400817</v>
      </c>
      <c r="AH581" s="34">
        <f t="shared" si="277"/>
        <v>0</v>
      </c>
      <c r="AI581" s="34">
        <f t="shared" si="277"/>
        <v>0</v>
      </c>
      <c r="AJ581" s="34">
        <f t="shared" si="277"/>
        <v>0</v>
      </c>
      <c r="AK581" s="34">
        <f t="shared" si="277"/>
        <v>0</v>
      </c>
      <c r="AL581" s="34">
        <f t="shared" si="278"/>
        <v>0</v>
      </c>
      <c r="AM581" s="34">
        <f t="shared" si="278"/>
        <v>0</v>
      </c>
      <c r="AN581" s="34">
        <f t="shared" si="278"/>
        <v>0</v>
      </c>
      <c r="AO581" s="34">
        <f t="shared" si="278"/>
        <v>0</v>
      </c>
      <c r="AP581" s="34">
        <f t="shared" si="278"/>
        <v>0</v>
      </c>
      <c r="AQ581" s="34">
        <f t="shared" si="278"/>
        <v>0</v>
      </c>
      <c r="AR581" s="34">
        <f t="shared" si="278"/>
        <v>0</v>
      </c>
      <c r="AS581" s="34">
        <f t="shared" si="278"/>
        <v>0</v>
      </c>
      <c r="AT581" s="34">
        <f t="shared" si="278"/>
        <v>0</v>
      </c>
      <c r="AU581" s="34">
        <f t="shared" si="278"/>
        <v>0</v>
      </c>
      <c r="AV581" s="34">
        <f t="shared" si="278"/>
        <v>0</v>
      </c>
      <c r="AX581" s="35" t="str">
        <f t="shared" si="244"/>
        <v>OK</v>
      </c>
      <c r="AY581" s="53">
        <v>599</v>
      </c>
      <c r="AZ581" s="5">
        <f t="shared" si="259"/>
        <v>155688.70930639573</v>
      </c>
      <c r="BA581" s="7">
        <f>IF(AY581&lt;&gt;0,VLOOKUP(AY581,'2021 ROO Import'!$A$1:$D$966,4,FALSE),0)</f>
        <v>155688.70930639573</v>
      </c>
    </row>
    <row r="582" spans="1:53" ht="9.75" customHeight="1" x14ac:dyDescent="0.2">
      <c r="A582" s="25">
        <f t="shared" si="236"/>
        <v>582</v>
      </c>
      <c r="B582" s="3" t="str">
        <f t="shared" si="267"/>
        <v>394</v>
      </c>
      <c r="C582" s="3" t="str">
        <f t="shared" si="268"/>
        <v>TOOLS, SHOP &amp; GARAGE EQUIPMENT</v>
      </c>
      <c r="E582" s="4" t="str">
        <f t="shared" si="269"/>
        <v xml:space="preserve">  P-PTD</v>
      </c>
      <c r="F582" s="3">
        <f t="shared" si="274"/>
        <v>583737.63946403714</v>
      </c>
      <c r="G582" s="34">
        <f t="shared" si="270"/>
        <v>101056.89603368411</v>
      </c>
      <c r="H582" s="34">
        <f t="shared" si="275"/>
        <v>17520.088390544548</v>
      </c>
      <c r="I582" s="34">
        <f t="shared" si="275"/>
        <v>0</v>
      </c>
      <c r="J582" s="34">
        <f t="shared" si="275"/>
        <v>120146.27703233491</v>
      </c>
      <c r="K582" s="34">
        <f t="shared" si="275"/>
        <v>0</v>
      </c>
      <c r="L582" s="34">
        <f t="shared" si="275"/>
        <v>0</v>
      </c>
      <c r="M582" s="34">
        <f t="shared" si="275"/>
        <v>0</v>
      </c>
      <c r="N582" s="34">
        <f t="shared" si="275"/>
        <v>132929.6861121676</v>
      </c>
      <c r="O582" s="34">
        <f t="shared" si="275"/>
        <v>0</v>
      </c>
      <c r="P582" s="34">
        <f t="shared" si="275"/>
        <v>8.2631625354952867</v>
      </c>
      <c r="Q582" s="34">
        <f t="shared" si="275"/>
        <v>38928.873466582969</v>
      </c>
      <c r="R582" s="34">
        <f t="shared" si="276"/>
        <v>1997.2199253456718</v>
      </c>
      <c r="S582" s="34">
        <f t="shared" si="276"/>
        <v>0</v>
      </c>
      <c r="T582" s="34">
        <f t="shared" si="276"/>
        <v>50089.782289867508</v>
      </c>
      <c r="U582" s="34">
        <f t="shared" si="276"/>
        <v>24117.302584010278</v>
      </c>
      <c r="V582" s="34">
        <f t="shared" si="276"/>
        <v>3147.9757186026368</v>
      </c>
      <c r="W582" s="34">
        <f t="shared" si="276"/>
        <v>11347.938479735443</v>
      </c>
      <c r="X582" s="34">
        <f t="shared" si="276"/>
        <v>5463.8222309837329</v>
      </c>
      <c r="Y582" s="34">
        <f t="shared" si="276"/>
        <v>3240.1610939318448</v>
      </c>
      <c r="Z582" s="34">
        <f t="shared" si="276"/>
        <v>33114.950839000201</v>
      </c>
      <c r="AA582" s="34">
        <f t="shared" si="276"/>
        <v>15944.235589148249</v>
      </c>
      <c r="AB582" s="34">
        <f t="shared" si="277"/>
        <v>3707.6084009245619</v>
      </c>
      <c r="AC582" s="34">
        <f t="shared" si="277"/>
        <v>1785.1447856303448</v>
      </c>
      <c r="AD582" s="34">
        <f t="shared" si="277"/>
        <v>6787.2179813882913</v>
      </c>
      <c r="AE582" s="34">
        <f t="shared" si="277"/>
        <v>11403.618143947353</v>
      </c>
      <c r="AF582" s="34">
        <f t="shared" si="277"/>
        <v>536.8759170639147</v>
      </c>
      <c r="AG582" s="34">
        <f t="shared" si="277"/>
        <v>463.70128660737106</v>
      </c>
      <c r="AH582" s="34">
        <f t="shared" si="277"/>
        <v>0</v>
      </c>
      <c r="AI582" s="34">
        <f t="shared" si="277"/>
        <v>0</v>
      </c>
      <c r="AJ582" s="34">
        <f t="shared" si="277"/>
        <v>0</v>
      </c>
      <c r="AK582" s="34">
        <f t="shared" si="277"/>
        <v>0</v>
      </c>
      <c r="AL582" s="34">
        <f t="shared" si="278"/>
        <v>0</v>
      </c>
      <c r="AM582" s="34">
        <f t="shared" si="278"/>
        <v>0</v>
      </c>
      <c r="AN582" s="34">
        <f t="shared" si="278"/>
        <v>0</v>
      </c>
      <c r="AO582" s="34">
        <f t="shared" si="278"/>
        <v>0</v>
      </c>
      <c r="AP582" s="34">
        <f t="shared" si="278"/>
        <v>0</v>
      </c>
      <c r="AQ582" s="34">
        <f t="shared" si="278"/>
        <v>0</v>
      </c>
      <c r="AR582" s="34">
        <f t="shared" si="278"/>
        <v>0</v>
      </c>
      <c r="AS582" s="34">
        <f t="shared" si="278"/>
        <v>0</v>
      </c>
      <c r="AT582" s="34">
        <f t="shared" si="278"/>
        <v>0</v>
      </c>
      <c r="AU582" s="34">
        <f t="shared" si="278"/>
        <v>0</v>
      </c>
      <c r="AV582" s="34">
        <f t="shared" si="278"/>
        <v>0</v>
      </c>
      <c r="AX582" s="35" t="str">
        <f t="shared" si="244"/>
        <v>OK</v>
      </c>
      <c r="AY582" s="53">
        <v>600</v>
      </c>
      <c r="AZ582" s="5">
        <f t="shared" si="259"/>
        <v>583737.63946403714</v>
      </c>
      <c r="BA582" s="7">
        <f>IF(AY582&lt;&gt;0,VLOOKUP(AY582,'2021 ROO Import'!$A$1:$D$966,4,FALSE),0)</f>
        <v>583737.63946403714</v>
      </c>
    </row>
    <row r="583" spans="1:53" ht="9.75" customHeight="1" x14ac:dyDescent="0.2">
      <c r="A583" s="25">
        <f t="shared" ref="A583:A647" si="279">A582+1</f>
        <v>583</v>
      </c>
      <c r="B583" s="3" t="str">
        <f t="shared" si="267"/>
        <v>395</v>
      </c>
      <c r="C583" s="3" t="str">
        <f t="shared" si="268"/>
        <v>LABORATORY EQUIPMENT</v>
      </c>
      <c r="E583" s="4" t="str">
        <f t="shared" si="269"/>
        <v xml:space="preserve">  P-PTD</v>
      </c>
      <c r="F583" s="3">
        <f t="shared" si="274"/>
        <v>705810.86993218272</v>
      </c>
      <c r="G583" s="34">
        <f t="shared" si="270"/>
        <v>122190.26302239165</v>
      </c>
      <c r="H583" s="34">
        <f t="shared" si="275"/>
        <v>21183.949761356478</v>
      </c>
      <c r="I583" s="34">
        <f t="shared" si="275"/>
        <v>0</v>
      </c>
      <c r="J583" s="34">
        <f t="shared" si="275"/>
        <v>145271.68127990779</v>
      </c>
      <c r="K583" s="34">
        <f t="shared" si="275"/>
        <v>0</v>
      </c>
      <c r="L583" s="34">
        <f t="shared" si="275"/>
        <v>0</v>
      </c>
      <c r="M583" s="34">
        <f t="shared" si="275"/>
        <v>0</v>
      </c>
      <c r="N583" s="34">
        <f t="shared" si="275"/>
        <v>160728.40100012303</v>
      </c>
      <c r="O583" s="34">
        <f t="shared" si="275"/>
        <v>0</v>
      </c>
      <c r="P583" s="34">
        <f t="shared" si="275"/>
        <v>9.9911836127679763</v>
      </c>
      <c r="Q583" s="34">
        <f t="shared" si="275"/>
        <v>47069.813884464369</v>
      </c>
      <c r="R583" s="34">
        <f t="shared" si="276"/>
        <v>2414.8854513620304</v>
      </c>
      <c r="S583" s="34">
        <f t="shared" si="276"/>
        <v>0</v>
      </c>
      <c r="T583" s="34">
        <f t="shared" si="276"/>
        <v>60564.730492941097</v>
      </c>
      <c r="U583" s="34">
        <f t="shared" si="276"/>
        <v>29160.796163267929</v>
      </c>
      <c r="V583" s="34">
        <f t="shared" si="276"/>
        <v>3806.2912689891741</v>
      </c>
      <c r="W583" s="34">
        <f t="shared" si="276"/>
        <v>13721.058552388266</v>
      </c>
      <c r="X583" s="34">
        <f t="shared" si="276"/>
        <v>6606.4355992980545</v>
      </c>
      <c r="Y583" s="34">
        <f t="shared" si="276"/>
        <v>3917.7547682692166</v>
      </c>
      <c r="Z583" s="34">
        <f t="shared" si="276"/>
        <v>40040.06368493932</v>
      </c>
      <c r="AA583" s="34">
        <f t="shared" si="276"/>
        <v>19278.549181637456</v>
      </c>
      <c r="AB583" s="34">
        <f t="shared" si="277"/>
        <v>4482.9562699214193</v>
      </c>
      <c r="AC583" s="34">
        <f t="shared" si="277"/>
        <v>2158.4604262584608</v>
      </c>
      <c r="AD583" s="34">
        <f t="shared" si="277"/>
        <v>8206.5844379359314</v>
      </c>
      <c r="AE583" s="34">
        <f t="shared" si="277"/>
        <v>13788.382140209365</v>
      </c>
      <c r="AF583" s="34">
        <f t="shared" si="277"/>
        <v>649.14926235772623</v>
      </c>
      <c r="AG583" s="34">
        <f t="shared" si="277"/>
        <v>560.67210055106329</v>
      </c>
      <c r="AH583" s="34">
        <f t="shared" si="277"/>
        <v>0</v>
      </c>
      <c r="AI583" s="34">
        <f t="shared" si="277"/>
        <v>0</v>
      </c>
      <c r="AJ583" s="34">
        <f t="shared" si="277"/>
        <v>0</v>
      </c>
      <c r="AK583" s="34">
        <f t="shared" si="277"/>
        <v>0</v>
      </c>
      <c r="AL583" s="34">
        <f t="shared" si="278"/>
        <v>0</v>
      </c>
      <c r="AM583" s="34">
        <f t="shared" si="278"/>
        <v>0</v>
      </c>
      <c r="AN583" s="34">
        <f t="shared" si="278"/>
        <v>0</v>
      </c>
      <c r="AO583" s="34">
        <f t="shared" si="278"/>
        <v>0</v>
      </c>
      <c r="AP583" s="34">
        <f t="shared" si="278"/>
        <v>0</v>
      </c>
      <c r="AQ583" s="34">
        <f t="shared" si="278"/>
        <v>0</v>
      </c>
      <c r="AR583" s="34">
        <f t="shared" si="278"/>
        <v>0</v>
      </c>
      <c r="AS583" s="34">
        <f t="shared" si="278"/>
        <v>0</v>
      </c>
      <c r="AT583" s="34">
        <f t="shared" si="278"/>
        <v>0</v>
      </c>
      <c r="AU583" s="34">
        <f t="shared" si="278"/>
        <v>0</v>
      </c>
      <c r="AV583" s="34">
        <f t="shared" si="278"/>
        <v>0</v>
      </c>
      <c r="AX583" s="35" t="str">
        <f t="shared" si="244"/>
        <v>OK</v>
      </c>
      <c r="AY583" s="53">
        <v>601</v>
      </c>
      <c r="AZ583" s="5">
        <f t="shared" si="259"/>
        <v>705810.86993218272</v>
      </c>
      <c r="BA583" s="7">
        <f>IF(AY583&lt;&gt;0,VLOOKUP(AY583,'2021 ROO Import'!$A$1:$D$966,4,FALSE),0)</f>
        <v>705810.86993218272</v>
      </c>
    </row>
    <row r="584" spans="1:53" ht="9.75" customHeight="1" x14ac:dyDescent="0.2">
      <c r="A584" s="25">
        <f t="shared" si="279"/>
        <v>584</v>
      </c>
      <c r="B584" s="3" t="str">
        <f t="shared" si="267"/>
        <v>396</v>
      </c>
      <c r="C584" s="3" t="str">
        <f t="shared" si="268"/>
        <v>POWER OPERATED EQUIPMENT</v>
      </c>
      <c r="E584" s="4" t="str">
        <f t="shared" si="269"/>
        <v xml:space="preserve">  P-PTD</v>
      </c>
      <c r="F584" s="3">
        <f t="shared" si="274"/>
        <v>0</v>
      </c>
      <c r="G584" s="34">
        <f t="shared" si="270"/>
        <v>0</v>
      </c>
      <c r="H584" s="34">
        <f t="shared" si="275"/>
        <v>0</v>
      </c>
      <c r="I584" s="34">
        <f t="shared" si="275"/>
        <v>0</v>
      </c>
      <c r="J584" s="34">
        <f t="shared" si="275"/>
        <v>0</v>
      </c>
      <c r="K584" s="34">
        <f t="shared" si="275"/>
        <v>0</v>
      </c>
      <c r="L584" s="34">
        <f t="shared" si="275"/>
        <v>0</v>
      </c>
      <c r="M584" s="34">
        <f t="shared" si="275"/>
        <v>0</v>
      </c>
      <c r="N584" s="34">
        <f t="shared" si="275"/>
        <v>0</v>
      </c>
      <c r="O584" s="34">
        <f t="shared" si="275"/>
        <v>0</v>
      </c>
      <c r="P584" s="34">
        <f t="shared" si="275"/>
        <v>0</v>
      </c>
      <c r="Q584" s="34">
        <f t="shared" si="275"/>
        <v>0</v>
      </c>
      <c r="R584" s="34">
        <f t="shared" si="276"/>
        <v>0</v>
      </c>
      <c r="S584" s="34">
        <f t="shared" si="276"/>
        <v>0</v>
      </c>
      <c r="T584" s="34">
        <f t="shared" si="276"/>
        <v>0</v>
      </c>
      <c r="U584" s="34">
        <f t="shared" si="276"/>
        <v>0</v>
      </c>
      <c r="V584" s="34">
        <f t="shared" si="276"/>
        <v>0</v>
      </c>
      <c r="W584" s="34">
        <f t="shared" si="276"/>
        <v>0</v>
      </c>
      <c r="X584" s="34">
        <f t="shared" si="276"/>
        <v>0</v>
      </c>
      <c r="Y584" s="34">
        <f t="shared" si="276"/>
        <v>0</v>
      </c>
      <c r="Z584" s="34">
        <f t="shared" si="276"/>
        <v>0</v>
      </c>
      <c r="AA584" s="34">
        <f t="shared" si="276"/>
        <v>0</v>
      </c>
      <c r="AB584" s="34">
        <f t="shared" si="277"/>
        <v>0</v>
      </c>
      <c r="AC584" s="34">
        <f t="shared" si="277"/>
        <v>0</v>
      </c>
      <c r="AD584" s="34">
        <f t="shared" si="277"/>
        <v>0</v>
      </c>
      <c r="AE584" s="34">
        <f t="shared" si="277"/>
        <v>0</v>
      </c>
      <c r="AF584" s="34">
        <f t="shared" si="277"/>
        <v>0</v>
      </c>
      <c r="AG584" s="34">
        <f t="shared" si="277"/>
        <v>0</v>
      </c>
      <c r="AH584" s="34">
        <f t="shared" si="277"/>
        <v>0</v>
      </c>
      <c r="AI584" s="34">
        <f t="shared" si="277"/>
        <v>0</v>
      </c>
      <c r="AJ584" s="34">
        <f t="shared" si="277"/>
        <v>0</v>
      </c>
      <c r="AK584" s="34">
        <f t="shared" si="277"/>
        <v>0</v>
      </c>
      <c r="AL584" s="34">
        <f t="shared" si="278"/>
        <v>0</v>
      </c>
      <c r="AM584" s="34">
        <f t="shared" si="278"/>
        <v>0</v>
      </c>
      <c r="AN584" s="34">
        <f t="shared" si="278"/>
        <v>0</v>
      </c>
      <c r="AO584" s="34">
        <f t="shared" si="278"/>
        <v>0</v>
      </c>
      <c r="AP584" s="34">
        <f t="shared" si="278"/>
        <v>0</v>
      </c>
      <c r="AQ584" s="34">
        <f t="shared" si="278"/>
        <v>0</v>
      </c>
      <c r="AR584" s="34">
        <f t="shared" si="278"/>
        <v>0</v>
      </c>
      <c r="AS584" s="34">
        <f t="shared" si="278"/>
        <v>0</v>
      </c>
      <c r="AT584" s="34">
        <f t="shared" si="278"/>
        <v>0</v>
      </c>
      <c r="AU584" s="34">
        <f t="shared" si="278"/>
        <v>0</v>
      </c>
      <c r="AV584" s="34">
        <f t="shared" si="278"/>
        <v>0</v>
      </c>
      <c r="AX584" s="35" t="str">
        <f t="shared" si="244"/>
        <v>OK</v>
      </c>
      <c r="AY584" s="53">
        <v>602</v>
      </c>
      <c r="AZ584" s="5">
        <f t="shared" si="259"/>
        <v>0</v>
      </c>
      <c r="BA584" s="7">
        <f>IF(AY584&lt;&gt;0,VLOOKUP(AY584,'2021 ROO Import'!$A$1:$D$966,4,FALSE),0)</f>
        <v>0</v>
      </c>
    </row>
    <row r="585" spans="1:53" ht="9.75" customHeight="1" x14ac:dyDescent="0.2">
      <c r="A585" s="25">
        <f t="shared" si="279"/>
        <v>585</v>
      </c>
      <c r="B585" s="3" t="str">
        <f t="shared" si="267"/>
        <v>397</v>
      </c>
      <c r="C585" s="3" t="str">
        <f t="shared" si="268"/>
        <v>COMMUNICATIONS EQUIPMENT</v>
      </c>
      <c r="E585" s="4" t="str">
        <f t="shared" si="269"/>
        <v xml:space="preserve">  P-PTD</v>
      </c>
      <c r="F585" s="3">
        <f t="shared" si="274"/>
        <v>5216229.2502250867</v>
      </c>
      <c r="G585" s="34">
        <f t="shared" si="270"/>
        <v>903035.71568873338</v>
      </c>
      <c r="H585" s="34">
        <f t="shared" si="275"/>
        <v>156558.00029135813</v>
      </c>
      <c r="I585" s="34">
        <f t="shared" si="275"/>
        <v>0</v>
      </c>
      <c r="J585" s="34">
        <f t="shared" si="275"/>
        <v>1073616.7795126773</v>
      </c>
      <c r="K585" s="34">
        <f t="shared" si="275"/>
        <v>0</v>
      </c>
      <c r="L585" s="34">
        <f t="shared" si="275"/>
        <v>0</v>
      </c>
      <c r="M585" s="34">
        <f t="shared" si="275"/>
        <v>0</v>
      </c>
      <c r="N585" s="34">
        <f t="shared" si="275"/>
        <v>1187848.2216054641</v>
      </c>
      <c r="O585" s="34">
        <f t="shared" si="275"/>
        <v>0</v>
      </c>
      <c r="P585" s="34">
        <f t="shared" si="275"/>
        <v>73.838908446249107</v>
      </c>
      <c r="Q585" s="34">
        <f t="shared" si="275"/>
        <v>347865.0591062521</v>
      </c>
      <c r="R585" s="34">
        <f t="shared" si="276"/>
        <v>17846.985168346826</v>
      </c>
      <c r="S585" s="34">
        <f t="shared" si="276"/>
        <v>0</v>
      </c>
      <c r="T585" s="34">
        <f t="shared" si="276"/>
        <v>447597.97870445583</v>
      </c>
      <c r="U585" s="34">
        <f t="shared" si="276"/>
        <v>215510.13789473797</v>
      </c>
      <c r="V585" s="34">
        <f t="shared" si="276"/>
        <v>28130.03978542495</v>
      </c>
      <c r="W585" s="34">
        <f t="shared" si="276"/>
        <v>101404.20049339239</v>
      </c>
      <c r="X585" s="34">
        <f t="shared" si="276"/>
        <v>48824.244682003751</v>
      </c>
      <c r="Y585" s="34">
        <f t="shared" si="276"/>
        <v>28953.800356486805</v>
      </c>
      <c r="Z585" s="34">
        <f t="shared" si="276"/>
        <v>295912.34744560358</v>
      </c>
      <c r="AA585" s="34">
        <f t="shared" si="276"/>
        <v>142476.31543677213</v>
      </c>
      <c r="AB585" s="34">
        <f t="shared" si="277"/>
        <v>33130.869215560393</v>
      </c>
      <c r="AC585" s="34">
        <f t="shared" si="277"/>
        <v>15951.899992677227</v>
      </c>
      <c r="AD585" s="34">
        <f t="shared" si="277"/>
        <v>60649.995081141962</v>
      </c>
      <c r="AE585" s="34">
        <f t="shared" si="277"/>
        <v>101901.74917531658</v>
      </c>
      <c r="AF585" s="34">
        <f t="shared" si="277"/>
        <v>4797.4769365591692</v>
      </c>
      <c r="AG585" s="34">
        <f t="shared" si="277"/>
        <v>4143.5947436748947</v>
      </c>
      <c r="AH585" s="34">
        <f t="shared" si="277"/>
        <v>0</v>
      </c>
      <c r="AI585" s="34">
        <f t="shared" si="277"/>
        <v>0</v>
      </c>
      <c r="AJ585" s="34">
        <f t="shared" si="277"/>
        <v>0</v>
      </c>
      <c r="AK585" s="34">
        <f t="shared" si="277"/>
        <v>0</v>
      </c>
      <c r="AL585" s="34">
        <f t="shared" si="278"/>
        <v>0</v>
      </c>
      <c r="AM585" s="34">
        <f t="shared" si="278"/>
        <v>0</v>
      </c>
      <c r="AN585" s="34">
        <f t="shared" si="278"/>
        <v>0</v>
      </c>
      <c r="AO585" s="34">
        <f t="shared" si="278"/>
        <v>0</v>
      </c>
      <c r="AP585" s="34">
        <f t="shared" si="278"/>
        <v>0</v>
      </c>
      <c r="AQ585" s="34">
        <f t="shared" si="278"/>
        <v>0</v>
      </c>
      <c r="AR585" s="34">
        <f t="shared" si="278"/>
        <v>0</v>
      </c>
      <c r="AS585" s="34">
        <f t="shared" si="278"/>
        <v>0</v>
      </c>
      <c r="AT585" s="34">
        <f t="shared" si="278"/>
        <v>0</v>
      </c>
      <c r="AU585" s="34">
        <f t="shared" si="278"/>
        <v>0</v>
      </c>
      <c r="AV585" s="34">
        <f t="shared" si="278"/>
        <v>0</v>
      </c>
      <c r="AX585" s="35" t="str">
        <f t="shared" si="244"/>
        <v>OK</v>
      </c>
      <c r="AY585" s="53">
        <v>603</v>
      </c>
      <c r="AZ585" s="5">
        <f t="shared" si="259"/>
        <v>5216229.2502250867</v>
      </c>
      <c r="BA585" s="7">
        <f>IF(AY585&lt;&gt;0,VLOOKUP(AY585,'2021 ROO Import'!$A$1:$D$966,4,FALSE),0)</f>
        <v>5216229.2502250867</v>
      </c>
    </row>
    <row r="586" spans="1:53" ht="9.75" customHeight="1" x14ac:dyDescent="0.2">
      <c r="A586" s="25">
        <f t="shared" si="279"/>
        <v>586</v>
      </c>
      <c r="B586" s="3" t="str">
        <f t="shared" si="267"/>
        <v>398</v>
      </c>
      <c r="C586" s="3" t="str">
        <f t="shared" si="268"/>
        <v>MISCELLANEOUS EQUIPMENT</v>
      </c>
      <c r="E586" s="4" t="str">
        <f t="shared" si="269"/>
        <v xml:space="preserve">  P-PTD</v>
      </c>
      <c r="F586" s="3">
        <f t="shared" si="274"/>
        <v>595965.40542938188</v>
      </c>
      <c r="G586" s="34">
        <f t="shared" si="270"/>
        <v>103173.77181887184</v>
      </c>
      <c r="H586" s="34">
        <f t="shared" si="275"/>
        <v>17887.088093918876</v>
      </c>
      <c r="I586" s="34">
        <f t="shared" si="275"/>
        <v>0</v>
      </c>
      <c r="J586" s="34">
        <f t="shared" si="275"/>
        <v>122663.02506747576</v>
      </c>
      <c r="K586" s="34">
        <f t="shared" si="275"/>
        <v>0</v>
      </c>
      <c r="L586" s="34">
        <f t="shared" si="275"/>
        <v>0</v>
      </c>
      <c r="M586" s="34">
        <f t="shared" si="275"/>
        <v>0</v>
      </c>
      <c r="N586" s="34">
        <f t="shared" si="275"/>
        <v>135714.21289567041</v>
      </c>
      <c r="O586" s="34">
        <f t="shared" si="275"/>
        <v>0</v>
      </c>
      <c r="P586" s="34">
        <f t="shared" si="275"/>
        <v>8.436254025210447</v>
      </c>
      <c r="Q586" s="34">
        <f t="shared" si="275"/>
        <v>39744.330825955833</v>
      </c>
      <c r="R586" s="34">
        <f t="shared" si="276"/>
        <v>2039.0564220479796</v>
      </c>
      <c r="S586" s="34">
        <f t="shared" si="276"/>
        <v>0</v>
      </c>
      <c r="T586" s="34">
        <f t="shared" si="276"/>
        <v>51139.031290939165</v>
      </c>
      <c r="U586" s="34">
        <f t="shared" si="276"/>
        <v>24622.496547489227</v>
      </c>
      <c r="V586" s="34">
        <f t="shared" si="276"/>
        <v>3213.9175180504217</v>
      </c>
      <c r="W586" s="34">
        <f t="shared" si="276"/>
        <v>11585.647900095484</v>
      </c>
      <c r="X586" s="34">
        <f t="shared" si="276"/>
        <v>5578.27491486079</v>
      </c>
      <c r="Y586" s="34">
        <f t="shared" si="276"/>
        <v>3308.033934173895</v>
      </c>
      <c r="Z586" s="34">
        <f t="shared" si="276"/>
        <v>33808.621833361591</v>
      </c>
      <c r="AA586" s="34">
        <f t="shared" si="276"/>
        <v>16278.225327174105</v>
      </c>
      <c r="AB586" s="34">
        <f t="shared" si="277"/>
        <v>3785.2730309787025</v>
      </c>
      <c r="AC586" s="34">
        <f t="shared" si="277"/>
        <v>1822.5388667675234</v>
      </c>
      <c r="AD586" s="34">
        <f t="shared" si="277"/>
        <v>6929.3923203745444</v>
      </c>
      <c r="AE586" s="34">
        <f t="shared" si="277"/>
        <v>11642.493906610825</v>
      </c>
      <c r="AF586" s="34">
        <f t="shared" si="277"/>
        <v>548.12205338007709</v>
      </c>
      <c r="AG586" s="34">
        <f t="shared" si="277"/>
        <v>473.41460715951183</v>
      </c>
      <c r="AH586" s="34">
        <f t="shared" si="277"/>
        <v>0</v>
      </c>
      <c r="AI586" s="34">
        <f t="shared" si="277"/>
        <v>0</v>
      </c>
      <c r="AJ586" s="34">
        <f t="shared" si="277"/>
        <v>0</v>
      </c>
      <c r="AK586" s="34">
        <f t="shared" si="277"/>
        <v>0</v>
      </c>
      <c r="AL586" s="34">
        <f t="shared" si="278"/>
        <v>0</v>
      </c>
      <c r="AM586" s="34">
        <f t="shared" si="278"/>
        <v>0</v>
      </c>
      <c r="AN586" s="34">
        <f t="shared" si="278"/>
        <v>0</v>
      </c>
      <c r="AO586" s="34">
        <f t="shared" si="278"/>
        <v>0</v>
      </c>
      <c r="AP586" s="34">
        <f t="shared" si="278"/>
        <v>0</v>
      </c>
      <c r="AQ586" s="34">
        <f t="shared" si="278"/>
        <v>0</v>
      </c>
      <c r="AR586" s="34">
        <f t="shared" si="278"/>
        <v>0</v>
      </c>
      <c r="AS586" s="34">
        <f t="shared" si="278"/>
        <v>0</v>
      </c>
      <c r="AT586" s="34">
        <f t="shared" si="278"/>
        <v>0</v>
      </c>
      <c r="AU586" s="34">
        <f t="shared" si="278"/>
        <v>0</v>
      </c>
      <c r="AV586" s="34">
        <f t="shared" si="278"/>
        <v>0</v>
      </c>
      <c r="AX586" s="35" t="str">
        <f t="shared" si="244"/>
        <v>OK</v>
      </c>
      <c r="AY586" s="53">
        <v>604</v>
      </c>
      <c r="AZ586" s="5">
        <f t="shared" si="259"/>
        <v>595965.40542938188</v>
      </c>
      <c r="BA586" s="7">
        <f>IF(AY586&lt;&gt;0,VLOOKUP(AY586,'2021 ROO Import'!$A$1:$D$966,4,FALSE),0)</f>
        <v>595965.40542938188</v>
      </c>
    </row>
    <row r="587" spans="1:53" ht="9.75" customHeight="1" x14ac:dyDescent="0.2">
      <c r="A587" s="25">
        <f t="shared" si="279"/>
        <v>587</v>
      </c>
      <c r="B587" s="3" t="str">
        <f t="shared" si="267"/>
        <v/>
      </c>
      <c r="C587" s="3" t="str">
        <f t="shared" si="268"/>
        <v>TOTAL GENERAL PLANT</v>
      </c>
      <c r="F587" s="3">
        <f>SUM(F577:F586)</f>
        <v>17017819.759184536</v>
      </c>
      <c r="AX587" s="35" t="str">
        <f t="shared" si="244"/>
        <v/>
      </c>
      <c r="AY587" s="53">
        <v>605</v>
      </c>
      <c r="AZ587" s="5">
        <f t="shared" si="259"/>
        <v>17017819.759184536</v>
      </c>
      <c r="BA587" s="7">
        <f>IF(AY587&lt;&gt;0,VLOOKUP(AY587,'2021 ROO Import'!$A$1:$D$966,4,FALSE),0)</f>
        <v>17017819.759184536</v>
      </c>
    </row>
    <row r="588" spans="1:53" ht="9.75" customHeight="1" x14ac:dyDescent="0.2">
      <c r="A588" s="25">
        <f t="shared" si="279"/>
        <v>588</v>
      </c>
      <c r="AX588" s="35" t="str">
        <f t="shared" si="244"/>
        <v/>
      </c>
      <c r="AZ588" s="5">
        <f t="shared" si="259"/>
        <v>0</v>
      </c>
      <c r="BA588" s="7">
        <f>IF(AY588&lt;&gt;0,VLOOKUP(AY588,'2021 ROO Import'!$A$1:$D$966,4,FALSE),0)</f>
        <v>0</v>
      </c>
    </row>
    <row r="589" spans="1:53" ht="9.75" customHeight="1" x14ac:dyDescent="0.2">
      <c r="A589" s="25">
        <f t="shared" si="279"/>
        <v>589</v>
      </c>
      <c r="C589" s="3" t="s">
        <v>1222</v>
      </c>
      <c r="E589" s="44" t="s">
        <v>634</v>
      </c>
      <c r="F589" s="3">
        <f>($AZ589)</f>
        <v>0</v>
      </c>
      <c r="G589" s="3">
        <f t="shared" ref="G589:AV590" si="280">INDEX(Func_Alloc,MATCH($E589,FA_Desc,0),MATCH(G$6,$G$6:$AV$6,0))*$F589</f>
        <v>0</v>
      </c>
      <c r="H589" s="3">
        <f t="shared" si="280"/>
        <v>0</v>
      </c>
      <c r="I589" s="3">
        <f t="shared" si="280"/>
        <v>0</v>
      </c>
      <c r="J589" s="3">
        <f t="shared" si="280"/>
        <v>0</v>
      </c>
      <c r="K589" s="3">
        <f t="shared" si="280"/>
        <v>0</v>
      </c>
      <c r="L589" s="3">
        <f t="shared" si="280"/>
        <v>0</v>
      </c>
      <c r="M589" s="3">
        <f t="shared" si="280"/>
        <v>0</v>
      </c>
      <c r="N589" s="3">
        <f t="shared" si="280"/>
        <v>0</v>
      </c>
      <c r="O589" s="3">
        <f t="shared" si="280"/>
        <v>0</v>
      </c>
      <c r="P589" s="3">
        <f t="shared" si="280"/>
        <v>0</v>
      </c>
      <c r="Q589" s="3">
        <f t="shared" si="280"/>
        <v>0</v>
      </c>
      <c r="R589" s="3">
        <f t="shared" si="280"/>
        <v>0</v>
      </c>
      <c r="S589" s="3">
        <f t="shared" si="280"/>
        <v>0</v>
      </c>
      <c r="T589" s="3">
        <f t="shared" si="280"/>
        <v>0</v>
      </c>
      <c r="U589" s="3">
        <f t="shared" si="280"/>
        <v>0</v>
      </c>
      <c r="V589" s="3">
        <f t="shared" si="280"/>
        <v>0</v>
      </c>
      <c r="W589" s="3">
        <f t="shared" si="280"/>
        <v>0</v>
      </c>
      <c r="X589" s="3">
        <f t="shared" si="280"/>
        <v>0</v>
      </c>
      <c r="Y589" s="3">
        <f t="shared" si="280"/>
        <v>0</v>
      </c>
      <c r="Z589" s="3">
        <f t="shared" si="280"/>
        <v>0</v>
      </c>
      <c r="AA589" s="3">
        <f t="shared" si="280"/>
        <v>0</v>
      </c>
      <c r="AB589" s="3">
        <f t="shared" si="280"/>
        <v>0</v>
      </c>
      <c r="AC589" s="3">
        <f t="shared" si="280"/>
        <v>0</v>
      </c>
      <c r="AD589" s="3">
        <f t="shared" si="280"/>
        <v>0</v>
      </c>
      <c r="AE589" s="3">
        <f t="shared" si="280"/>
        <v>0</v>
      </c>
      <c r="AF589" s="3">
        <f t="shared" si="280"/>
        <v>0</v>
      </c>
      <c r="AG589" s="3">
        <f t="shared" si="280"/>
        <v>0</v>
      </c>
      <c r="AH589" s="3">
        <f t="shared" si="280"/>
        <v>0</v>
      </c>
      <c r="AI589" s="3">
        <f t="shared" si="280"/>
        <v>0</v>
      </c>
      <c r="AJ589" s="3">
        <f t="shared" si="280"/>
        <v>0</v>
      </c>
      <c r="AK589" s="3">
        <f t="shared" si="280"/>
        <v>0</v>
      </c>
      <c r="AL589" s="3">
        <f t="shared" si="280"/>
        <v>0</v>
      </c>
      <c r="AM589" s="3">
        <f t="shared" si="280"/>
        <v>0</v>
      </c>
      <c r="AN589" s="3">
        <f t="shared" si="280"/>
        <v>0</v>
      </c>
      <c r="AO589" s="3">
        <f t="shared" si="280"/>
        <v>0</v>
      </c>
      <c r="AP589" s="3">
        <f t="shared" si="280"/>
        <v>0</v>
      </c>
      <c r="AQ589" s="3">
        <f t="shared" si="280"/>
        <v>0</v>
      </c>
      <c r="AR589" s="3">
        <f t="shared" si="280"/>
        <v>0</v>
      </c>
      <c r="AS589" s="3">
        <f t="shared" si="280"/>
        <v>0</v>
      </c>
      <c r="AT589" s="3">
        <f t="shared" si="280"/>
        <v>0</v>
      </c>
      <c r="AU589" s="3">
        <f t="shared" si="280"/>
        <v>0</v>
      </c>
      <c r="AV589" s="3">
        <f t="shared" si="280"/>
        <v>0</v>
      </c>
      <c r="AX589" s="94" t="str">
        <f t="shared" ref="AX589" si="281">IF(E589&lt;&gt;0,IF(ROUND(SUM(G589:AV589),5)=ROUND(F589,5),"OK","ERROR!"),"")</f>
        <v>OK</v>
      </c>
      <c r="AY589" s="53" t="s">
        <v>1350</v>
      </c>
      <c r="AZ589" s="5">
        <f t="shared" ref="AZ589" si="282">BA589</f>
        <v>0</v>
      </c>
      <c r="BA589" s="7">
        <f>IF(AY589&lt;&gt;0,VLOOKUP(AY589,'2021 ROO Import'!$A$1:$D$966,4,FALSE),0)</f>
        <v>0</v>
      </c>
    </row>
    <row r="590" spans="1:53" ht="9.75" customHeight="1" x14ac:dyDescent="0.2">
      <c r="A590" s="25">
        <f t="shared" si="279"/>
        <v>590</v>
      </c>
      <c r="B590" s="3" t="s">
        <v>718</v>
      </c>
      <c r="E590" s="4" t="str">
        <f>E163</f>
        <v xml:space="preserve">  P101P</v>
      </c>
      <c r="F590" s="3">
        <f>($AZ590)</f>
        <v>-284131.18445176433</v>
      </c>
      <c r="G590" s="34">
        <f t="shared" si="280"/>
        <v>-49188.905470328944</v>
      </c>
      <c r="H590" s="34">
        <f t="shared" si="280"/>
        <v>-8527.8096349511015</v>
      </c>
      <c r="I590" s="34">
        <f t="shared" si="280"/>
        <v>0</v>
      </c>
      <c r="J590" s="34">
        <f t="shared" si="280"/>
        <v>-58480.559917312406</v>
      </c>
      <c r="K590" s="34">
        <f t="shared" si="280"/>
        <v>0</v>
      </c>
      <c r="L590" s="34">
        <f t="shared" si="280"/>
        <v>0</v>
      </c>
      <c r="M590" s="34">
        <f t="shared" si="280"/>
        <v>0</v>
      </c>
      <c r="N590" s="34">
        <f t="shared" si="280"/>
        <v>-64702.81614618811</v>
      </c>
      <c r="O590" s="34">
        <f t="shared" si="280"/>
        <v>0</v>
      </c>
      <c r="P590" s="34">
        <f t="shared" si="280"/>
        <v>-4.0220503181590104</v>
      </c>
      <c r="Q590" s="34">
        <f t="shared" si="280"/>
        <v>-18948.421653242593</v>
      </c>
      <c r="R590" s="34">
        <f t="shared" si="280"/>
        <v>-972.13615267324349</v>
      </c>
      <c r="S590" s="34">
        <f t="shared" si="280"/>
        <v>0</v>
      </c>
      <c r="T590" s="34">
        <f t="shared" si="280"/>
        <v>-24380.934530825081</v>
      </c>
      <c r="U590" s="34">
        <f t="shared" si="280"/>
        <v>-11738.968477804665</v>
      </c>
      <c r="V590" s="34">
        <f t="shared" si="280"/>
        <v>-1532.2604010479704</v>
      </c>
      <c r="W590" s="34">
        <f t="shared" si="280"/>
        <v>-5523.5485659163633</v>
      </c>
      <c r="X590" s="34">
        <f t="shared" si="280"/>
        <v>-2659.4863465523235</v>
      </c>
      <c r="Y590" s="34">
        <f t="shared" si="280"/>
        <v>-1577.1311411041838</v>
      </c>
      <c r="Z590" s="34">
        <f t="shared" si="280"/>
        <v>-16118.525804822189</v>
      </c>
      <c r="AA590" s="34">
        <f t="shared" si="280"/>
        <v>-7760.7716838032793</v>
      </c>
      <c r="AB590" s="34">
        <f t="shared" si="280"/>
        <v>-1804.6586260999677</v>
      </c>
      <c r="AC590" s="34">
        <f t="shared" si="280"/>
        <v>-868.90970886294747</v>
      </c>
      <c r="AD590" s="34">
        <f t="shared" si="280"/>
        <v>-3303.6421738279514</v>
      </c>
      <c r="AE590" s="34">
        <f t="shared" si="280"/>
        <v>-5550.650345676414</v>
      </c>
      <c r="AF590" s="34">
        <f t="shared" si="280"/>
        <v>-261.32149086540994</v>
      </c>
      <c r="AG590" s="34">
        <f t="shared" si="280"/>
        <v>-225.70412954101855</v>
      </c>
      <c r="AH590" s="34">
        <f t="shared" si="280"/>
        <v>0</v>
      </c>
      <c r="AI590" s="34">
        <f t="shared" si="280"/>
        <v>0</v>
      </c>
      <c r="AJ590" s="34">
        <f t="shared" si="280"/>
        <v>0</v>
      </c>
      <c r="AK590" s="34">
        <f t="shared" si="280"/>
        <v>0</v>
      </c>
      <c r="AL590" s="34">
        <f t="shared" si="280"/>
        <v>0</v>
      </c>
      <c r="AM590" s="34">
        <f t="shared" si="280"/>
        <v>0</v>
      </c>
      <c r="AN590" s="34">
        <f t="shared" si="280"/>
        <v>0</v>
      </c>
      <c r="AO590" s="34">
        <f t="shared" si="280"/>
        <v>0</v>
      </c>
      <c r="AP590" s="34">
        <f t="shared" si="280"/>
        <v>0</v>
      </c>
      <c r="AQ590" s="34">
        <f t="shared" si="280"/>
        <v>0</v>
      </c>
      <c r="AR590" s="34">
        <f t="shared" si="280"/>
        <v>0</v>
      </c>
      <c r="AS590" s="34">
        <f t="shared" si="280"/>
        <v>0</v>
      </c>
      <c r="AT590" s="34">
        <f t="shared" si="280"/>
        <v>0</v>
      </c>
      <c r="AU590" s="34">
        <f t="shared" si="280"/>
        <v>0</v>
      </c>
      <c r="AV590" s="34">
        <f t="shared" si="280"/>
        <v>0</v>
      </c>
      <c r="AX590" s="35" t="str">
        <f t="shared" si="244"/>
        <v>OK</v>
      </c>
      <c r="AY590" s="53">
        <v>609</v>
      </c>
      <c r="AZ590" s="5">
        <f t="shared" si="259"/>
        <v>-284131.18445176433</v>
      </c>
      <c r="BA590" s="7">
        <f>IF(AY590&lt;&gt;0,VLOOKUP(AY590,'2021 ROO Import'!$A$1:$D$966,4,FALSE),0)</f>
        <v>-284131.18445176433</v>
      </c>
    </row>
    <row r="591" spans="1:53" ht="9.75" customHeight="1" x14ac:dyDescent="0.2">
      <c r="A591" s="25">
        <f t="shared" si="279"/>
        <v>591</v>
      </c>
      <c r="C591" s="3" t="s">
        <v>579</v>
      </c>
      <c r="F591" s="3">
        <f>IF(ROUND(SUM(F548+F558+F573+F587+F589+F590),0)=ROUND(SUM(G591:S591,T591:AH591),0),SUM(F548+F558+F573+F587+F589+F590),"      WRONG")</f>
        <v>142563777.40413702</v>
      </c>
      <c r="G591" s="3">
        <f>SUM(G544:G590)</f>
        <v>27331289.605996557</v>
      </c>
      <c r="H591" s="3">
        <f t="shared" ref="H591:AV591" si="283">SUM(H544:H590)</f>
        <v>5461570.7591117425</v>
      </c>
      <c r="I591" s="3">
        <f t="shared" si="283"/>
        <v>0</v>
      </c>
      <c r="J591" s="3">
        <f t="shared" si="283"/>
        <v>32494098.092608172</v>
      </c>
      <c r="K591" s="3">
        <f t="shared" si="283"/>
        <v>0</v>
      </c>
      <c r="L591" s="3">
        <f t="shared" si="283"/>
        <v>0</v>
      </c>
      <c r="M591" s="3">
        <f t="shared" si="283"/>
        <v>0</v>
      </c>
      <c r="N591" s="3">
        <f t="shared" si="283"/>
        <v>27115917.032169268</v>
      </c>
      <c r="O591" s="3">
        <f t="shared" si="283"/>
        <v>0</v>
      </c>
      <c r="P591" s="3">
        <f t="shared" si="283"/>
        <v>1745.7093474344099</v>
      </c>
      <c r="Q591" s="3">
        <f t="shared" si="283"/>
        <v>7461671.5048296759</v>
      </c>
      <c r="R591" s="3">
        <f t="shared" si="283"/>
        <v>132424.73713918243</v>
      </c>
      <c r="S591" s="3">
        <f t="shared" si="283"/>
        <v>0</v>
      </c>
      <c r="T591" s="3">
        <f t="shared" si="283"/>
        <v>11893505.132449195</v>
      </c>
      <c r="U591" s="3">
        <f t="shared" si="283"/>
        <v>5726502.4711792422</v>
      </c>
      <c r="V591" s="3">
        <f t="shared" si="283"/>
        <v>670625.30089968303</v>
      </c>
      <c r="W591" s="3">
        <f t="shared" si="283"/>
        <v>2645758.2686939929</v>
      </c>
      <c r="X591" s="3">
        <f t="shared" si="283"/>
        <v>1273883.6108526634</v>
      </c>
      <c r="Y591" s="3">
        <f t="shared" si="283"/>
        <v>755439.67932848819</v>
      </c>
      <c r="Z591" s="3">
        <f t="shared" si="283"/>
        <v>7720711.1367528681</v>
      </c>
      <c r="AA591" s="3">
        <f t="shared" si="283"/>
        <v>3717379.4362143455</v>
      </c>
      <c r="AB591" s="3">
        <f t="shared" si="283"/>
        <v>888224.95981073973</v>
      </c>
      <c r="AC591" s="3">
        <f t="shared" si="283"/>
        <v>427663.86953850428</v>
      </c>
      <c r="AD591" s="3">
        <f t="shared" si="283"/>
        <v>1193217.9541864172</v>
      </c>
      <c r="AE591" s="3">
        <f t="shared" si="283"/>
        <v>5392216.4751219274</v>
      </c>
      <c r="AF591" s="3">
        <f t="shared" si="283"/>
        <v>108948.82461672525</v>
      </c>
      <c r="AG591" s="3">
        <f t="shared" si="283"/>
        <v>150982.84329015907</v>
      </c>
      <c r="AH591" s="3">
        <f t="shared" si="283"/>
        <v>0</v>
      </c>
      <c r="AI591" s="3">
        <f t="shared" si="283"/>
        <v>0</v>
      </c>
      <c r="AJ591" s="3">
        <f t="shared" si="283"/>
        <v>0</v>
      </c>
      <c r="AK591" s="3">
        <f t="shared" si="283"/>
        <v>0</v>
      </c>
      <c r="AL591" s="3">
        <f t="shared" si="283"/>
        <v>0</v>
      </c>
      <c r="AM591" s="3">
        <f t="shared" si="283"/>
        <v>0</v>
      </c>
      <c r="AN591" s="3">
        <f t="shared" si="283"/>
        <v>0</v>
      </c>
      <c r="AO591" s="3">
        <f t="shared" si="283"/>
        <v>0</v>
      </c>
      <c r="AP591" s="3">
        <f t="shared" si="283"/>
        <v>0</v>
      </c>
      <c r="AQ591" s="3">
        <f t="shared" si="283"/>
        <v>0</v>
      </c>
      <c r="AR591" s="3">
        <f t="shared" si="283"/>
        <v>0</v>
      </c>
      <c r="AS591" s="3">
        <f t="shared" si="283"/>
        <v>0</v>
      </c>
      <c r="AT591" s="3">
        <f t="shared" si="283"/>
        <v>0</v>
      </c>
      <c r="AU591" s="3">
        <f t="shared" si="283"/>
        <v>0</v>
      </c>
      <c r="AV591" s="3">
        <f t="shared" si="283"/>
        <v>0</v>
      </c>
      <c r="AX591" s="35" t="str">
        <f t="shared" si="244"/>
        <v/>
      </c>
      <c r="AZ591" s="5">
        <f t="shared" si="259"/>
        <v>0</v>
      </c>
      <c r="BA591" s="7">
        <f>IF(AY591&lt;&gt;0,VLOOKUP(AY591,'2021 ROO Import'!$A$1:$D$966,4,FALSE),0)</f>
        <v>0</v>
      </c>
    </row>
    <row r="592" spans="1:53" ht="9.75" customHeight="1" x14ac:dyDescent="0.2">
      <c r="A592" s="25">
        <f t="shared" si="279"/>
        <v>592</v>
      </c>
      <c r="AX592" s="35" t="str">
        <f t="shared" si="244"/>
        <v/>
      </c>
      <c r="AZ592" s="5">
        <f t="shared" si="259"/>
        <v>0</v>
      </c>
      <c r="BA592" s="7">
        <f>IF(AY592&lt;&gt;0,VLOOKUP(AY592,'2021 ROO Import'!$A$1:$D$966,4,FALSE),0)</f>
        <v>0</v>
      </c>
    </row>
    <row r="593" spans="1:53" ht="9.75" customHeight="1" x14ac:dyDescent="0.2">
      <c r="A593" s="25">
        <f t="shared" si="279"/>
        <v>593</v>
      </c>
      <c r="B593" s="3" t="s">
        <v>580</v>
      </c>
      <c r="AX593" s="35" t="str">
        <f t="shared" si="244"/>
        <v/>
      </c>
      <c r="AZ593" s="5">
        <f t="shared" si="259"/>
        <v>0</v>
      </c>
      <c r="BA593" s="7">
        <f>IF(AY593&lt;&gt;0,VLOOKUP(AY593,'2021 ROO Import'!$A$1:$D$966,4,FALSE),0)</f>
        <v>0</v>
      </c>
    </row>
    <row r="594" spans="1:53" ht="9.75" customHeight="1" x14ac:dyDescent="0.2">
      <c r="A594" s="25">
        <f t="shared" si="279"/>
        <v>594</v>
      </c>
      <c r="B594" s="3" t="str">
        <f>(B168)</f>
        <v/>
      </c>
      <c r="C594" s="3" t="str">
        <f>(C168)</f>
        <v>INTANGIBLE PLANT</v>
      </c>
      <c r="E594" s="4" t="str">
        <f>E168</f>
        <v xml:space="preserve">  P101P</v>
      </c>
      <c r="F594" s="3">
        <f>($AZ594)</f>
        <v>8802779.1471273582</v>
      </c>
      <c r="G594" s="34">
        <f t="shared" ref="G594:P596" si="284">INDEX(Func_Alloc,MATCH($E594,FA_Desc,0),MATCH(G$6,$G$6:$AV$6,0))*$F594</f>
        <v>1523940.6831731938</v>
      </c>
      <c r="H594" s="34">
        <f t="shared" si="284"/>
        <v>264203.39946164325</v>
      </c>
      <c r="I594" s="34">
        <f t="shared" si="284"/>
        <v>0</v>
      </c>
      <c r="J594" s="34">
        <f t="shared" si="284"/>
        <v>1811809.0569528581</v>
      </c>
      <c r="K594" s="34">
        <f t="shared" si="284"/>
        <v>0</v>
      </c>
      <c r="L594" s="34">
        <f t="shared" si="284"/>
        <v>0</v>
      </c>
      <c r="M594" s="34">
        <f t="shared" si="284"/>
        <v>0</v>
      </c>
      <c r="N594" s="34">
        <f t="shared" si="284"/>
        <v>2004583.2062786915</v>
      </c>
      <c r="O594" s="34">
        <f t="shared" si="284"/>
        <v>0</v>
      </c>
      <c r="P594" s="34">
        <f t="shared" si="284"/>
        <v>124.60871107021228</v>
      </c>
      <c r="Q594" s="34">
        <f t="shared" ref="Q594:Z596" si="285">INDEX(Func_Alloc,MATCH($E594,FA_Desc,0),MATCH(Q$6,$G$6:$AV$6,0))*$F594</f>
        <v>587048.44849037356</v>
      </c>
      <c r="R594" s="34">
        <f t="shared" si="285"/>
        <v>30118.129657019093</v>
      </c>
      <c r="S594" s="34">
        <f t="shared" si="285"/>
        <v>0</v>
      </c>
      <c r="T594" s="34">
        <f t="shared" si="285"/>
        <v>755355.2507428464</v>
      </c>
      <c r="U594" s="34">
        <f t="shared" si="285"/>
        <v>363689.56517248141</v>
      </c>
      <c r="V594" s="34">
        <f t="shared" si="285"/>
        <v>47471.557662140032</v>
      </c>
      <c r="W594" s="34">
        <f t="shared" si="285"/>
        <v>171127.21445205613</v>
      </c>
      <c r="X594" s="34">
        <f t="shared" si="285"/>
        <v>82394.58473617518</v>
      </c>
      <c r="Y594" s="34">
        <f t="shared" si="285"/>
        <v>48861.715576855175</v>
      </c>
      <c r="Z594" s="34">
        <f t="shared" si="285"/>
        <v>499374.34045086533</v>
      </c>
      <c r="AA594" s="34">
        <f t="shared" ref="AA594:AJ596" si="286">INDEX(Func_Alloc,MATCH($E594,FA_Desc,0),MATCH(AA$6,$G$6:$AV$6,0))*$F594</f>
        <v>240439.49725412045</v>
      </c>
      <c r="AB594" s="34">
        <f t="shared" si="286"/>
        <v>55910.833413687476</v>
      </c>
      <c r="AC594" s="34">
        <f t="shared" si="286"/>
        <v>26920.030902886563</v>
      </c>
      <c r="AD594" s="34">
        <f t="shared" si="286"/>
        <v>102351.42789221075</v>
      </c>
      <c r="AE594" s="34">
        <f t="shared" si="286"/>
        <v>171966.86527103305</v>
      </c>
      <c r="AF594" s="34">
        <f t="shared" si="286"/>
        <v>8096.1031254799982</v>
      </c>
      <c r="AG594" s="34">
        <f t="shared" si="286"/>
        <v>6992.6277496706953</v>
      </c>
      <c r="AH594" s="34">
        <f t="shared" si="286"/>
        <v>0</v>
      </c>
      <c r="AI594" s="34">
        <f t="shared" si="286"/>
        <v>0</v>
      </c>
      <c r="AJ594" s="34">
        <f t="shared" si="286"/>
        <v>0</v>
      </c>
      <c r="AK594" s="34">
        <f t="shared" ref="AK594:AV596" si="287">INDEX(Func_Alloc,MATCH($E594,FA_Desc,0),MATCH(AK$6,$G$6:$AV$6,0))*$F594</f>
        <v>0</v>
      </c>
      <c r="AL594" s="34">
        <f t="shared" si="287"/>
        <v>0</v>
      </c>
      <c r="AM594" s="34">
        <f t="shared" si="287"/>
        <v>0</v>
      </c>
      <c r="AN594" s="34">
        <f t="shared" si="287"/>
        <v>0</v>
      </c>
      <c r="AO594" s="34">
        <f t="shared" si="287"/>
        <v>0</v>
      </c>
      <c r="AP594" s="34">
        <f t="shared" si="287"/>
        <v>0</v>
      </c>
      <c r="AQ594" s="34">
        <f t="shared" si="287"/>
        <v>0</v>
      </c>
      <c r="AR594" s="34">
        <f t="shared" si="287"/>
        <v>0</v>
      </c>
      <c r="AS594" s="34">
        <f t="shared" si="287"/>
        <v>0</v>
      </c>
      <c r="AT594" s="34">
        <f t="shared" si="287"/>
        <v>0</v>
      </c>
      <c r="AU594" s="34">
        <f t="shared" si="287"/>
        <v>0</v>
      </c>
      <c r="AV594" s="34">
        <f t="shared" si="287"/>
        <v>0</v>
      </c>
      <c r="AX594" s="35" t="str">
        <f t="shared" si="244"/>
        <v>OK</v>
      </c>
      <c r="AY594" s="53">
        <v>613</v>
      </c>
      <c r="AZ594" s="5">
        <f t="shared" si="259"/>
        <v>8802779.1471273582</v>
      </c>
      <c r="BA594" s="7">
        <f>IF(AY594&lt;&gt;0,VLOOKUP(AY594,'2021 ROO Import'!$A$1:$D$966,4,FALSE),0)</f>
        <v>8802779.1471273582</v>
      </c>
    </row>
    <row r="595" spans="1:53" ht="9.75" customHeight="1" x14ac:dyDescent="0.2">
      <c r="A595" s="25">
        <f t="shared" si="279"/>
        <v>595</v>
      </c>
      <c r="B595" s="3" t="str">
        <f>(B169)</f>
        <v/>
      </c>
      <c r="C595" s="3" t="str">
        <f>(C169)</f>
        <v>HYDRAULIC PRODUCTION</v>
      </c>
      <c r="E595" s="4" t="str">
        <f>E169</f>
        <v xml:space="preserve">   PI-H</v>
      </c>
      <c r="F595" s="3">
        <f>($AZ595)</f>
        <v>0</v>
      </c>
      <c r="G595" s="34">
        <f t="shared" si="284"/>
        <v>0</v>
      </c>
      <c r="H595" s="34">
        <f t="shared" si="284"/>
        <v>0</v>
      </c>
      <c r="I595" s="34">
        <f t="shared" si="284"/>
        <v>0</v>
      </c>
      <c r="J595" s="34">
        <f t="shared" si="284"/>
        <v>0</v>
      </c>
      <c r="K595" s="34">
        <f t="shared" si="284"/>
        <v>0</v>
      </c>
      <c r="L595" s="34">
        <f t="shared" si="284"/>
        <v>0</v>
      </c>
      <c r="M595" s="34">
        <f t="shared" si="284"/>
        <v>0</v>
      </c>
      <c r="N595" s="34">
        <f t="shared" si="284"/>
        <v>0</v>
      </c>
      <c r="O595" s="34">
        <f t="shared" si="284"/>
        <v>0</v>
      </c>
      <c r="P595" s="34">
        <f t="shared" si="284"/>
        <v>0</v>
      </c>
      <c r="Q595" s="34">
        <f t="shared" si="285"/>
        <v>0</v>
      </c>
      <c r="R595" s="34">
        <f t="shared" si="285"/>
        <v>0</v>
      </c>
      <c r="S595" s="34">
        <f t="shared" si="285"/>
        <v>0</v>
      </c>
      <c r="T595" s="34">
        <f t="shared" si="285"/>
        <v>0</v>
      </c>
      <c r="U595" s="34">
        <f t="shared" si="285"/>
        <v>0</v>
      </c>
      <c r="V595" s="34">
        <f t="shared" si="285"/>
        <v>0</v>
      </c>
      <c r="W595" s="34">
        <f t="shared" si="285"/>
        <v>0</v>
      </c>
      <c r="X595" s="34">
        <f t="shared" si="285"/>
        <v>0</v>
      </c>
      <c r="Y595" s="34">
        <f t="shared" si="285"/>
        <v>0</v>
      </c>
      <c r="Z595" s="34">
        <f t="shared" si="285"/>
        <v>0</v>
      </c>
      <c r="AA595" s="34">
        <f t="shared" si="286"/>
        <v>0</v>
      </c>
      <c r="AB595" s="34">
        <f t="shared" si="286"/>
        <v>0</v>
      </c>
      <c r="AC595" s="34">
        <f t="shared" si="286"/>
        <v>0</v>
      </c>
      <c r="AD595" s="34">
        <f t="shared" si="286"/>
        <v>0</v>
      </c>
      <c r="AE595" s="34">
        <f t="shared" si="286"/>
        <v>0</v>
      </c>
      <c r="AF595" s="34">
        <f t="shared" si="286"/>
        <v>0</v>
      </c>
      <c r="AG595" s="34">
        <f t="shared" si="286"/>
        <v>0</v>
      </c>
      <c r="AH595" s="34">
        <f t="shared" si="286"/>
        <v>0</v>
      </c>
      <c r="AI595" s="34">
        <f t="shared" si="286"/>
        <v>0</v>
      </c>
      <c r="AJ595" s="34">
        <f t="shared" si="286"/>
        <v>0</v>
      </c>
      <c r="AK595" s="34">
        <f t="shared" si="287"/>
        <v>0</v>
      </c>
      <c r="AL595" s="34">
        <f t="shared" si="287"/>
        <v>0</v>
      </c>
      <c r="AM595" s="34">
        <f t="shared" si="287"/>
        <v>0</v>
      </c>
      <c r="AN595" s="34">
        <f t="shared" si="287"/>
        <v>0</v>
      </c>
      <c r="AO595" s="34">
        <f t="shared" si="287"/>
        <v>0</v>
      </c>
      <c r="AP595" s="34">
        <f t="shared" si="287"/>
        <v>0</v>
      </c>
      <c r="AQ595" s="34">
        <f t="shared" si="287"/>
        <v>0</v>
      </c>
      <c r="AR595" s="34">
        <f t="shared" si="287"/>
        <v>0</v>
      </c>
      <c r="AS595" s="34">
        <f t="shared" si="287"/>
        <v>0</v>
      </c>
      <c r="AT595" s="34">
        <f t="shared" si="287"/>
        <v>0</v>
      </c>
      <c r="AU595" s="34">
        <f t="shared" si="287"/>
        <v>0</v>
      </c>
      <c r="AV595" s="34">
        <f t="shared" si="287"/>
        <v>0</v>
      </c>
      <c r="AX595" s="35" t="str">
        <f t="shared" si="244"/>
        <v>OK</v>
      </c>
      <c r="AY595" s="53">
        <v>614</v>
      </c>
      <c r="AZ595" s="5">
        <f t="shared" si="259"/>
        <v>0</v>
      </c>
      <c r="BA595" s="7">
        <f>IF(AY595&lt;&gt;0,VLOOKUP(AY595,'2021 ROO Import'!$A$1:$D$966,4,FALSE),0)</f>
        <v>0</v>
      </c>
    </row>
    <row r="596" spans="1:53" ht="9.75" customHeight="1" x14ac:dyDescent="0.2">
      <c r="A596" s="25">
        <f t="shared" si="279"/>
        <v>596</v>
      </c>
      <c r="B596" s="3" t="str">
        <f>(B170)</f>
        <v/>
      </c>
      <c r="C596" s="3" t="s">
        <v>581</v>
      </c>
      <c r="E596" s="44" t="s">
        <v>639</v>
      </c>
      <c r="F596" s="3">
        <f>($AZ596)</f>
        <v>14419.472381955668</v>
      </c>
      <c r="G596" s="34">
        <f t="shared" si="284"/>
        <v>2496.3048857048184</v>
      </c>
      <c r="H596" s="34">
        <f t="shared" si="284"/>
        <v>432.78077957904804</v>
      </c>
      <c r="I596" s="34">
        <f t="shared" si="284"/>
        <v>0</v>
      </c>
      <c r="J596" s="34">
        <f t="shared" si="284"/>
        <v>2967.8502915337199</v>
      </c>
      <c r="K596" s="34">
        <f t="shared" si="284"/>
        <v>0</v>
      </c>
      <c r="L596" s="34">
        <f t="shared" si="284"/>
        <v>0</v>
      </c>
      <c r="M596" s="34">
        <f t="shared" si="284"/>
        <v>0</v>
      </c>
      <c r="N596" s="34">
        <f t="shared" si="284"/>
        <v>3283.6257387759651</v>
      </c>
      <c r="O596" s="34">
        <f t="shared" si="284"/>
        <v>0</v>
      </c>
      <c r="P596" s="34">
        <f t="shared" si="284"/>
        <v>0.20411643161743673</v>
      </c>
      <c r="Q596" s="34">
        <f t="shared" si="285"/>
        <v>961.62004616908462</v>
      </c>
      <c r="R596" s="34">
        <f t="shared" si="285"/>
        <v>49.33527599942903</v>
      </c>
      <c r="S596" s="34">
        <f t="shared" si="285"/>
        <v>0</v>
      </c>
      <c r="T596" s="34">
        <f t="shared" si="285"/>
        <v>1237.3165331775974</v>
      </c>
      <c r="U596" s="34">
        <f t="shared" si="285"/>
        <v>595.74499745588002</v>
      </c>
      <c r="V596" s="34">
        <f t="shared" si="285"/>
        <v>77.761216451854793</v>
      </c>
      <c r="W596" s="34">
        <f t="shared" si="285"/>
        <v>280.31648884405746</v>
      </c>
      <c r="X596" s="34">
        <f t="shared" si="285"/>
        <v>134.96719833232399</v>
      </c>
      <c r="Y596" s="34">
        <f t="shared" si="285"/>
        <v>80.038377257863814</v>
      </c>
      <c r="Z596" s="34">
        <f t="shared" si="285"/>
        <v>818.00467670922023</v>
      </c>
      <c r="AA596" s="34">
        <f t="shared" si="286"/>
        <v>393.85410360073581</v>
      </c>
      <c r="AB596" s="34">
        <f t="shared" si="286"/>
        <v>91.585248793147585</v>
      </c>
      <c r="AC596" s="34">
        <f t="shared" si="286"/>
        <v>44.096601270774762</v>
      </c>
      <c r="AD596" s="34">
        <f t="shared" si="286"/>
        <v>167.6576866326449</v>
      </c>
      <c r="AE596" s="34">
        <f t="shared" si="286"/>
        <v>281.6918864988624</v>
      </c>
      <c r="AF596" s="34">
        <f t="shared" si="286"/>
        <v>13.261895302396683</v>
      </c>
      <c r="AG596" s="34">
        <f t="shared" si="286"/>
        <v>11.454337434624565</v>
      </c>
      <c r="AH596" s="34">
        <f t="shared" si="286"/>
        <v>0</v>
      </c>
      <c r="AI596" s="34">
        <f t="shared" si="286"/>
        <v>0</v>
      </c>
      <c r="AJ596" s="34">
        <f t="shared" si="286"/>
        <v>0</v>
      </c>
      <c r="AK596" s="34">
        <f t="shared" si="287"/>
        <v>0</v>
      </c>
      <c r="AL596" s="34">
        <f t="shared" si="287"/>
        <v>0</v>
      </c>
      <c r="AM596" s="34">
        <f t="shared" si="287"/>
        <v>0</v>
      </c>
      <c r="AN596" s="34">
        <f t="shared" si="287"/>
        <v>0</v>
      </c>
      <c r="AO596" s="34">
        <f t="shared" si="287"/>
        <v>0</v>
      </c>
      <c r="AP596" s="34">
        <f t="shared" si="287"/>
        <v>0</v>
      </c>
      <c r="AQ596" s="34">
        <f t="shared" si="287"/>
        <v>0</v>
      </c>
      <c r="AR596" s="34">
        <f t="shared" si="287"/>
        <v>0</v>
      </c>
      <c r="AS596" s="34">
        <f t="shared" si="287"/>
        <v>0</v>
      </c>
      <c r="AT596" s="34">
        <f t="shared" si="287"/>
        <v>0</v>
      </c>
      <c r="AU596" s="34">
        <f t="shared" si="287"/>
        <v>0</v>
      </c>
      <c r="AV596" s="34">
        <f t="shared" si="287"/>
        <v>0</v>
      </c>
      <c r="AX596" s="35" t="str">
        <f t="shared" si="244"/>
        <v>OK</v>
      </c>
      <c r="AY596" s="53">
        <v>615</v>
      </c>
      <c r="AZ596" s="5">
        <f t="shared" si="259"/>
        <v>14419.472381955668</v>
      </c>
      <c r="BA596" s="7">
        <f>IF(AY596&lt;&gt;0,VLOOKUP(AY596,'2021 ROO Import'!$A$1:$D$966,4,FALSE),0)</f>
        <v>14419.472381955668</v>
      </c>
    </row>
    <row r="597" spans="1:53" ht="9.75" customHeight="1" x14ac:dyDescent="0.2">
      <c r="A597" s="25">
        <f t="shared" si="279"/>
        <v>597</v>
      </c>
      <c r="B597" s="3" t="str">
        <f>(B171)</f>
        <v/>
      </c>
      <c r="C597" s="3" t="s">
        <v>582</v>
      </c>
      <c r="F597" s="3">
        <f>SUM(F594:F596)</f>
        <v>8817198.6195093133</v>
      </c>
      <c r="G597" s="3">
        <f t="shared" ref="G597:V597" si="288">SUM(G594:G596)</f>
        <v>1526436.9880588986</v>
      </c>
      <c r="H597" s="3">
        <f t="shared" si="288"/>
        <v>264636.18024122232</v>
      </c>
      <c r="I597" s="3">
        <f t="shared" si="288"/>
        <v>0</v>
      </c>
      <c r="J597" s="3">
        <f t="shared" si="288"/>
        <v>1814776.9072443917</v>
      </c>
      <c r="K597" s="3">
        <f t="shared" si="288"/>
        <v>0</v>
      </c>
      <c r="L597" s="3">
        <f t="shared" si="288"/>
        <v>0</v>
      </c>
      <c r="M597" s="3">
        <f t="shared" si="288"/>
        <v>0</v>
      </c>
      <c r="N597" s="3">
        <f t="shared" si="288"/>
        <v>2007866.8320174676</v>
      </c>
      <c r="O597" s="3">
        <f t="shared" si="288"/>
        <v>0</v>
      </c>
      <c r="P597" s="3">
        <f t="shared" si="288"/>
        <v>124.81282750182972</v>
      </c>
      <c r="Q597" s="3">
        <f t="shared" si="288"/>
        <v>588010.06853654259</v>
      </c>
      <c r="R597" s="3">
        <f t="shared" si="288"/>
        <v>30167.464933018524</v>
      </c>
      <c r="S597" s="3">
        <f t="shared" si="288"/>
        <v>0</v>
      </c>
      <c r="T597" s="3">
        <f t="shared" si="288"/>
        <v>756592.56727602403</v>
      </c>
      <c r="U597" s="3">
        <f t="shared" si="288"/>
        <v>364285.31016993726</v>
      </c>
      <c r="V597" s="3">
        <f t="shared" si="288"/>
        <v>47549.31887859189</v>
      </c>
      <c r="W597" s="3">
        <f t="shared" ref="W597:AL597" si="289">SUM(W594:W596)</f>
        <v>171407.53094090018</v>
      </c>
      <c r="X597" s="3">
        <f t="shared" si="289"/>
        <v>82529.551934507501</v>
      </c>
      <c r="Y597" s="3">
        <f t="shared" si="289"/>
        <v>48941.753954113039</v>
      </c>
      <c r="Z597" s="3">
        <f t="shared" si="289"/>
        <v>500192.34512757458</v>
      </c>
      <c r="AA597" s="3">
        <f t="shared" si="289"/>
        <v>240833.35135772117</v>
      </c>
      <c r="AB597" s="3">
        <f t="shared" si="289"/>
        <v>56002.418662480624</v>
      </c>
      <c r="AC597" s="3">
        <f t="shared" si="289"/>
        <v>26964.127504157339</v>
      </c>
      <c r="AD597" s="3">
        <f t="shared" si="289"/>
        <v>102519.0855788434</v>
      </c>
      <c r="AE597" s="3">
        <f t="shared" si="289"/>
        <v>172248.5571575319</v>
      </c>
      <c r="AF597" s="3">
        <f t="shared" si="289"/>
        <v>8109.3650207823948</v>
      </c>
      <c r="AG597" s="3">
        <f t="shared" si="289"/>
        <v>7004.0820871053202</v>
      </c>
      <c r="AH597" s="3">
        <f t="shared" si="289"/>
        <v>0</v>
      </c>
      <c r="AI597" s="3">
        <f t="shared" si="289"/>
        <v>0</v>
      </c>
      <c r="AJ597" s="3">
        <f t="shared" si="289"/>
        <v>0</v>
      </c>
      <c r="AK597" s="3">
        <f t="shared" si="289"/>
        <v>0</v>
      </c>
      <c r="AL597" s="3">
        <f t="shared" si="289"/>
        <v>0</v>
      </c>
      <c r="AM597" s="3">
        <f t="shared" ref="AM597:AV597" si="290">SUM(AM594:AM596)</f>
        <v>0</v>
      </c>
      <c r="AN597" s="3">
        <f t="shared" si="290"/>
        <v>0</v>
      </c>
      <c r="AO597" s="3">
        <f t="shared" si="290"/>
        <v>0</v>
      </c>
      <c r="AP597" s="3">
        <f t="shared" si="290"/>
        <v>0</v>
      </c>
      <c r="AQ597" s="3">
        <f t="shared" si="290"/>
        <v>0</v>
      </c>
      <c r="AR597" s="3">
        <f t="shared" si="290"/>
        <v>0</v>
      </c>
      <c r="AS597" s="3">
        <f t="shared" si="290"/>
        <v>0</v>
      </c>
      <c r="AT597" s="3">
        <f t="shared" si="290"/>
        <v>0</v>
      </c>
      <c r="AU597" s="3">
        <f t="shared" si="290"/>
        <v>0</v>
      </c>
      <c r="AV597" s="3">
        <f t="shared" si="290"/>
        <v>0</v>
      </c>
      <c r="AX597" s="35" t="str">
        <f t="shared" si="244"/>
        <v/>
      </c>
      <c r="AY597" s="53">
        <v>616</v>
      </c>
      <c r="AZ597" s="5">
        <f t="shared" si="259"/>
        <v>8817198.6195093133</v>
      </c>
      <c r="BA597" s="7">
        <f>IF(AY597&lt;&gt;0,VLOOKUP(AY597,'2021 ROO Import'!$A$1:$D$966,4,FALSE),0)</f>
        <v>8817198.6195093133</v>
      </c>
    </row>
    <row r="598" spans="1:53" ht="9.75" customHeight="1" x14ac:dyDescent="0.2">
      <c r="A598" s="25">
        <f t="shared" si="279"/>
        <v>598</v>
      </c>
      <c r="B598" s="3" t="str">
        <f>(B172)</f>
        <v/>
      </c>
      <c r="C598" s="3" t="str">
        <f>(C172)</f>
        <v/>
      </c>
      <c r="AX598" s="35" t="str">
        <f t="shared" si="244"/>
        <v/>
      </c>
      <c r="AZ598" s="5">
        <f t="shared" si="259"/>
        <v>0</v>
      </c>
      <c r="BA598" s="7">
        <f>IF(AY598&lt;&gt;0,VLOOKUP(AY598,'2021 ROO Import'!$A$1:$D$966,4,FALSE),0)</f>
        <v>0</v>
      </c>
    </row>
    <row r="599" spans="1:53" ht="9.75" customHeight="1" x14ac:dyDescent="0.2">
      <c r="A599" s="25">
        <f t="shared" si="279"/>
        <v>599</v>
      </c>
      <c r="B599" s="3" t="str">
        <f>(B173)</f>
        <v/>
      </c>
      <c r="C599" s="3" t="s">
        <v>583</v>
      </c>
      <c r="F599" s="3">
        <f>IF(ROUND(SUM(F591+F597),0)=ROUND(SUM(G599:S599,T599:AH599,AI598:AW598),0),SUM(F591+F597),"      WRONG")</f>
        <v>151380976.02364632</v>
      </c>
      <c r="G599" s="3">
        <f t="shared" ref="G599:R599" si="291">SUM(G591+G597)</f>
        <v>28857726.594055455</v>
      </c>
      <c r="H599" s="3">
        <f t="shared" si="291"/>
        <v>5726206.939352965</v>
      </c>
      <c r="I599" s="3">
        <f t="shared" si="291"/>
        <v>0</v>
      </c>
      <c r="J599" s="3">
        <f t="shared" si="291"/>
        <v>34308874.999852568</v>
      </c>
      <c r="K599" s="3">
        <f t="shared" si="291"/>
        <v>0</v>
      </c>
      <c r="L599" s="3">
        <f t="shared" si="291"/>
        <v>0</v>
      </c>
      <c r="M599" s="3">
        <f t="shared" si="291"/>
        <v>0</v>
      </c>
      <c r="N599" s="3">
        <f t="shared" si="291"/>
        <v>29123783.864186734</v>
      </c>
      <c r="O599" s="3">
        <f t="shared" si="291"/>
        <v>0</v>
      </c>
      <c r="P599" s="3">
        <f t="shared" si="291"/>
        <v>1870.5221749362397</v>
      </c>
      <c r="Q599" s="3">
        <f t="shared" si="291"/>
        <v>8049681.5733662182</v>
      </c>
      <c r="R599" s="3">
        <f t="shared" si="291"/>
        <v>162592.20207220095</v>
      </c>
      <c r="T599" s="3">
        <f t="shared" ref="T599:AG599" si="292">SUM(T591+T597)</f>
        <v>12650097.699725218</v>
      </c>
      <c r="U599" s="3">
        <f t="shared" si="292"/>
        <v>6090787.7813491793</v>
      </c>
      <c r="V599" s="3">
        <f t="shared" si="292"/>
        <v>718174.61977827491</v>
      </c>
      <c r="W599" s="3">
        <f t="shared" si="292"/>
        <v>2817165.799634893</v>
      </c>
      <c r="X599" s="3">
        <f t="shared" si="292"/>
        <v>1356413.1627871708</v>
      </c>
      <c r="Y599" s="3">
        <f t="shared" si="292"/>
        <v>804381.43328260118</v>
      </c>
      <c r="Z599" s="3">
        <f t="shared" si="292"/>
        <v>8220903.4818804422</v>
      </c>
      <c r="AA599" s="3">
        <f t="shared" si="292"/>
        <v>3958212.7875720668</v>
      </c>
      <c r="AB599" s="3">
        <f t="shared" si="292"/>
        <v>944227.37847322039</v>
      </c>
      <c r="AC599" s="3">
        <f t="shared" si="292"/>
        <v>454627.99704266165</v>
      </c>
      <c r="AD599" s="3">
        <f t="shared" si="292"/>
        <v>1295737.0397652606</v>
      </c>
      <c r="AE599" s="3">
        <f t="shared" si="292"/>
        <v>5564465.0322794598</v>
      </c>
      <c r="AF599" s="3">
        <f t="shared" si="292"/>
        <v>117058.18963750765</v>
      </c>
      <c r="AG599" s="3">
        <f t="shared" si="292"/>
        <v>157986.92537726439</v>
      </c>
      <c r="AI599" s="3">
        <f t="shared" ref="AI599:AV599" si="293">SUM(AI591+AI597)</f>
        <v>0</v>
      </c>
      <c r="AJ599" s="3">
        <f t="shared" si="293"/>
        <v>0</v>
      </c>
      <c r="AK599" s="3">
        <f t="shared" si="293"/>
        <v>0</v>
      </c>
      <c r="AL599" s="3">
        <f t="shared" si="293"/>
        <v>0</v>
      </c>
      <c r="AM599" s="3">
        <f t="shared" si="293"/>
        <v>0</v>
      </c>
      <c r="AN599" s="3">
        <f t="shared" si="293"/>
        <v>0</v>
      </c>
      <c r="AO599" s="3">
        <f t="shared" si="293"/>
        <v>0</v>
      </c>
      <c r="AP599" s="3">
        <f t="shared" si="293"/>
        <v>0</v>
      </c>
      <c r="AQ599" s="3">
        <f t="shared" si="293"/>
        <v>0</v>
      </c>
      <c r="AR599" s="3">
        <f t="shared" si="293"/>
        <v>0</v>
      </c>
      <c r="AS599" s="3">
        <f t="shared" si="293"/>
        <v>0</v>
      </c>
      <c r="AT599" s="3">
        <f t="shared" si="293"/>
        <v>0</v>
      </c>
      <c r="AU599" s="3">
        <f t="shared" si="293"/>
        <v>0</v>
      </c>
      <c r="AV599" s="3">
        <f t="shared" si="293"/>
        <v>0</v>
      </c>
      <c r="AX599" s="35" t="str">
        <f t="shared" si="244"/>
        <v/>
      </c>
      <c r="AZ599" s="5">
        <f t="shared" si="259"/>
        <v>0</v>
      </c>
      <c r="BA599" s="7">
        <f>IF(AY599&lt;&gt;0,VLOOKUP(AY599,'2021 ROO Import'!$A$1:$D$966,4,FALSE),0)</f>
        <v>0</v>
      </c>
    </row>
    <row r="600" spans="1:53" ht="9.75" customHeight="1" x14ac:dyDescent="0.2">
      <c r="A600" s="25">
        <f t="shared" si="279"/>
        <v>600</v>
      </c>
      <c r="B600" s="3" t="s">
        <v>46</v>
      </c>
      <c r="C600" s="3" t="s">
        <v>46</v>
      </c>
      <c r="AX600" s="35" t="str">
        <f t="shared" si="244"/>
        <v/>
      </c>
      <c r="AZ600" s="5">
        <f t="shared" si="259"/>
        <v>0</v>
      </c>
      <c r="BA600" s="7">
        <f>IF(AY600&lt;&gt;0,VLOOKUP(AY600,'2021 ROO Import'!$A$1:$D$966,4,FALSE),0)</f>
        <v>0</v>
      </c>
    </row>
    <row r="601" spans="1:53" ht="9.75" customHeight="1" x14ac:dyDescent="0.15">
      <c r="A601" s="25">
        <f t="shared" si="279"/>
        <v>601</v>
      </c>
      <c r="B601" s="7" t="s">
        <v>1224</v>
      </c>
      <c r="D601" s="7"/>
      <c r="E601" s="44" t="s">
        <v>634</v>
      </c>
      <c r="F601" s="3">
        <f>($AZ601)</f>
        <v>54556.95</v>
      </c>
      <c r="G601" s="34">
        <f t="shared" ref="G601:AV601" si="294">INDEX(Func_Alloc,MATCH($E601,FA_Desc,0),MATCH(G$6,$G$6:$AV$6,0))*$F601</f>
        <v>24924.398450737495</v>
      </c>
      <c r="H601" s="34">
        <f t="shared" si="294"/>
        <v>0</v>
      </c>
      <c r="I601" s="34">
        <f t="shared" si="294"/>
        <v>0</v>
      </c>
      <c r="J601" s="34">
        <f t="shared" si="294"/>
        <v>29632.551549262502</v>
      </c>
      <c r="K601" s="34">
        <f t="shared" si="294"/>
        <v>0</v>
      </c>
      <c r="L601" s="34">
        <f t="shared" si="294"/>
        <v>0</v>
      </c>
      <c r="M601" s="34">
        <f t="shared" si="294"/>
        <v>0</v>
      </c>
      <c r="N601" s="34">
        <f t="shared" si="294"/>
        <v>0</v>
      </c>
      <c r="O601" s="34">
        <f t="shared" si="294"/>
        <v>0</v>
      </c>
      <c r="P601" s="34">
        <f t="shared" si="294"/>
        <v>0</v>
      </c>
      <c r="Q601" s="34">
        <f t="shared" si="294"/>
        <v>0</v>
      </c>
      <c r="R601" s="34">
        <f t="shared" si="294"/>
        <v>0</v>
      </c>
      <c r="S601" s="34">
        <f t="shared" si="294"/>
        <v>0</v>
      </c>
      <c r="T601" s="34">
        <f t="shared" si="294"/>
        <v>0</v>
      </c>
      <c r="U601" s="34">
        <f t="shared" si="294"/>
        <v>0</v>
      </c>
      <c r="V601" s="34">
        <f t="shared" si="294"/>
        <v>0</v>
      </c>
      <c r="W601" s="34">
        <f t="shared" si="294"/>
        <v>0</v>
      </c>
      <c r="X601" s="34">
        <f t="shared" si="294"/>
        <v>0</v>
      </c>
      <c r="Y601" s="34">
        <f t="shared" si="294"/>
        <v>0</v>
      </c>
      <c r="Z601" s="34">
        <f t="shared" si="294"/>
        <v>0</v>
      </c>
      <c r="AA601" s="34">
        <f t="shared" si="294"/>
        <v>0</v>
      </c>
      <c r="AB601" s="34">
        <f t="shared" si="294"/>
        <v>0</v>
      </c>
      <c r="AC601" s="34">
        <f t="shared" si="294"/>
        <v>0</v>
      </c>
      <c r="AD601" s="34">
        <f t="shared" si="294"/>
        <v>0</v>
      </c>
      <c r="AE601" s="34">
        <f t="shared" si="294"/>
        <v>0</v>
      </c>
      <c r="AF601" s="34">
        <f t="shared" si="294"/>
        <v>0</v>
      </c>
      <c r="AG601" s="34">
        <f t="shared" si="294"/>
        <v>0</v>
      </c>
      <c r="AH601" s="34">
        <f t="shared" si="294"/>
        <v>0</v>
      </c>
      <c r="AI601" s="34">
        <f t="shared" si="294"/>
        <v>0</v>
      </c>
      <c r="AJ601" s="34">
        <f t="shared" si="294"/>
        <v>0</v>
      </c>
      <c r="AK601" s="34">
        <f t="shared" si="294"/>
        <v>0</v>
      </c>
      <c r="AL601" s="34">
        <f t="shared" si="294"/>
        <v>0</v>
      </c>
      <c r="AM601" s="34">
        <f t="shared" si="294"/>
        <v>0</v>
      </c>
      <c r="AN601" s="34">
        <f t="shared" si="294"/>
        <v>0</v>
      </c>
      <c r="AO601" s="34">
        <f t="shared" si="294"/>
        <v>0</v>
      </c>
      <c r="AP601" s="34">
        <f t="shared" si="294"/>
        <v>0</v>
      </c>
      <c r="AQ601" s="34">
        <f t="shared" si="294"/>
        <v>0</v>
      </c>
      <c r="AR601" s="34">
        <f t="shared" si="294"/>
        <v>0</v>
      </c>
      <c r="AS601" s="34">
        <f t="shared" si="294"/>
        <v>0</v>
      </c>
      <c r="AT601" s="34">
        <f t="shared" si="294"/>
        <v>0</v>
      </c>
      <c r="AU601" s="34">
        <f t="shared" si="294"/>
        <v>0</v>
      </c>
      <c r="AV601" s="34">
        <f t="shared" si="294"/>
        <v>0</v>
      </c>
      <c r="AX601" s="94" t="str">
        <f t="shared" ref="AX601" si="295">IF(E601&lt;&gt;0,IF(ROUND(SUM(G601:AV601),5)=ROUND(F601,5),"OK","ERROR!"),"")</f>
        <v>OK</v>
      </c>
      <c r="AY601" s="53" t="s">
        <v>1353</v>
      </c>
      <c r="AZ601" s="7">
        <f t="shared" ref="AZ601" si="296">BA601</f>
        <v>54556.95</v>
      </c>
      <c r="BA601" s="7">
        <f>IF(AY601&lt;&gt;0,VLOOKUP(AY601,'2021 ROO Import'!$A$1:$D$966,4,FALSE),0)</f>
        <v>54556.95</v>
      </c>
    </row>
    <row r="602" spans="1:53" ht="9.75" customHeight="1" x14ac:dyDescent="0.2">
      <c r="A602" s="25">
        <f t="shared" si="279"/>
        <v>602</v>
      </c>
      <c r="AX602" s="94"/>
      <c r="AZ602" s="5"/>
    </row>
    <row r="603" spans="1:53" ht="9.75" customHeight="1" x14ac:dyDescent="0.2">
      <c r="A603" s="25">
        <f t="shared" si="279"/>
        <v>603</v>
      </c>
      <c r="B603" s="6" t="s">
        <v>584</v>
      </c>
      <c r="C603" s="6"/>
      <c r="AX603" s="35" t="str">
        <f t="shared" si="244"/>
        <v/>
      </c>
      <c r="AZ603" s="5">
        <f t="shared" si="259"/>
        <v>0</v>
      </c>
      <c r="BA603" s="7">
        <f>IF(AY603&lt;&gt;0,VLOOKUP(AY603,'2021 ROO Import'!$A$1:$D$966,4,FALSE),0)</f>
        <v>0</v>
      </c>
    </row>
    <row r="604" spans="1:53" ht="9.75" customHeight="1" x14ac:dyDescent="0.2">
      <c r="A604" s="25">
        <f t="shared" si="279"/>
        <v>604</v>
      </c>
      <c r="AX604" s="35" t="str">
        <f t="shared" si="244"/>
        <v/>
      </c>
      <c r="AZ604" s="5">
        <f t="shared" si="259"/>
        <v>0</v>
      </c>
      <c r="BA604" s="7">
        <f>IF(AY604&lt;&gt;0,VLOOKUP(AY604,'2021 ROO Import'!$A$1:$D$966,4,FALSE),0)</f>
        <v>0</v>
      </c>
    </row>
    <row r="605" spans="1:53" ht="9.75" customHeight="1" x14ac:dyDescent="0.2">
      <c r="A605" s="25">
        <f t="shared" si="279"/>
        <v>605</v>
      </c>
      <c r="B605" s="3" t="s">
        <v>585</v>
      </c>
      <c r="AX605" s="35" t="str">
        <f t="shared" si="244"/>
        <v/>
      </c>
      <c r="AZ605" s="5">
        <f t="shared" si="259"/>
        <v>0</v>
      </c>
      <c r="BA605" s="7">
        <f>IF(AY605&lt;&gt;0,VLOOKUP(AY605,'2021 ROO Import'!$A$1:$D$966,4,FALSE),0)</f>
        <v>0</v>
      </c>
    </row>
    <row r="606" spans="1:53" ht="9.75" customHeight="1" x14ac:dyDescent="0.2">
      <c r="A606" s="25">
        <f t="shared" si="279"/>
        <v>606</v>
      </c>
      <c r="B606" s="3" t="s">
        <v>46</v>
      </c>
      <c r="C606" s="3" t="s">
        <v>586</v>
      </c>
      <c r="E606" s="44" t="s">
        <v>1004</v>
      </c>
      <c r="G606" s="34">
        <f t="shared" ref="G606:P609" si="297">INDEX(Func_Alloc,MATCH($E606,FA_Desc,0),MATCH(G$6,$G$6:$AV$6,0))*$F606</f>
        <v>0</v>
      </c>
      <c r="H606" s="34">
        <f t="shared" si="297"/>
        <v>0</v>
      </c>
      <c r="I606" s="34">
        <f t="shared" si="297"/>
        <v>0</v>
      </c>
      <c r="J606" s="34">
        <f t="shared" si="297"/>
        <v>0</v>
      </c>
      <c r="K606" s="34">
        <f t="shared" si="297"/>
        <v>0</v>
      </c>
      <c r="L606" s="34">
        <f t="shared" si="297"/>
        <v>0</v>
      </c>
      <c r="M606" s="34">
        <f t="shared" si="297"/>
        <v>0</v>
      </c>
      <c r="N606" s="34">
        <f t="shared" si="297"/>
        <v>0</v>
      </c>
      <c r="O606" s="34">
        <f t="shared" si="297"/>
        <v>0</v>
      </c>
      <c r="P606" s="34">
        <f t="shared" si="297"/>
        <v>0</v>
      </c>
      <c r="Q606" s="34">
        <f t="shared" ref="Q606:Z609" si="298">INDEX(Func_Alloc,MATCH($E606,FA_Desc,0),MATCH(Q$6,$G$6:$AV$6,0))*$F606</f>
        <v>0</v>
      </c>
      <c r="R606" s="34">
        <f t="shared" si="298"/>
        <v>0</v>
      </c>
      <c r="S606" s="34">
        <f t="shared" si="298"/>
        <v>0</v>
      </c>
      <c r="T606" s="34">
        <f t="shared" si="298"/>
        <v>0</v>
      </c>
      <c r="U606" s="34">
        <f t="shared" si="298"/>
        <v>0</v>
      </c>
      <c r="V606" s="34">
        <f t="shared" si="298"/>
        <v>0</v>
      </c>
      <c r="W606" s="34">
        <f t="shared" si="298"/>
        <v>0</v>
      </c>
      <c r="X606" s="34">
        <f t="shared" si="298"/>
        <v>0</v>
      </c>
      <c r="Y606" s="34">
        <f t="shared" si="298"/>
        <v>0</v>
      </c>
      <c r="Z606" s="34">
        <f t="shared" si="298"/>
        <v>0</v>
      </c>
      <c r="AA606" s="34">
        <f t="shared" ref="AA606:AJ609" si="299">INDEX(Func_Alloc,MATCH($E606,FA_Desc,0),MATCH(AA$6,$G$6:$AV$6,0))*$F606</f>
        <v>0</v>
      </c>
      <c r="AB606" s="34">
        <f t="shared" si="299"/>
        <v>0</v>
      </c>
      <c r="AC606" s="34">
        <f t="shared" si="299"/>
        <v>0</v>
      </c>
      <c r="AD606" s="34">
        <f t="shared" si="299"/>
        <v>0</v>
      </c>
      <c r="AE606" s="34">
        <f t="shared" si="299"/>
        <v>0</v>
      </c>
      <c r="AF606" s="34">
        <f t="shared" si="299"/>
        <v>0</v>
      </c>
      <c r="AG606" s="34">
        <f t="shared" si="299"/>
        <v>0</v>
      </c>
      <c r="AH606" s="34">
        <f t="shared" si="299"/>
        <v>0</v>
      </c>
      <c r="AI606" s="34">
        <f t="shared" si="299"/>
        <v>0</v>
      </c>
      <c r="AJ606" s="34">
        <f t="shared" si="299"/>
        <v>0</v>
      </c>
      <c r="AK606" s="34">
        <f t="shared" ref="AK606:AV609" si="300">INDEX(Func_Alloc,MATCH($E606,FA_Desc,0),MATCH(AK$6,$G$6:$AV$6,0))*$F606</f>
        <v>0</v>
      </c>
      <c r="AL606" s="34">
        <f t="shared" si="300"/>
        <v>0</v>
      </c>
      <c r="AM606" s="34">
        <f t="shared" si="300"/>
        <v>0</v>
      </c>
      <c r="AN606" s="34">
        <f t="shared" si="300"/>
        <v>0</v>
      </c>
      <c r="AO606" s="34">
        <f t="shared" si="300"/>
        <v>0</v>
      </c>
      <c r="AP606" s="34">
        <f t="shared" si="300"/>
        <v>0</v>
      </c>
      <c r="AQ606" s="34">
        <f t="shared" si="300"/>
        <v>0</v>
      </c>
      <c r="AR606" s="34">
        <f t="shared" si="300"/>
        <v>0</v>
      </c>
      <c r="AS606" s="34">
        <f t="shared" si="300"/>
        <v>0</v>
      </c>
      <c r="AT606" s="34">
        <f t="shared" si="300"/>
        <v>0</v>
      </c>
      <c r="AU606" s="34">
        <f t="shared" si="300"/>
        <v>0</v>
      </c>
      <c r="AV606" s="34">
        <f t="shared" si="300"/>
        <v>0</v>
      </c>
      <c r="AX606" s="35" t="str">
        <f t="shared" si="244"/>
        <v>OK</v>
      </c>
      <c r="AY606" s="53">
        <v>622</v>
      </c>
      <c r="AZ606" s="5">
        <f t="shared" si="259"/>
        <v>0</v>
      </c>
      <c r="BA606" s="7">
        <f>IF(AY606&lt;&gt;0,VLOOKUP(AY606,'2021 ROO Import'!$A$1:$D$966,4,FALSE),0)</f>
        <v>0</v>
      </c>
    </row>
    <row r="607" spans="1:53" ht="9.75" customHeight="1" x14ac:dyDescent="0.2">
      <c r="A607" s="25">
        <f t="shared" si="279"/>
        <v>607</v>
      </c>
      <c r="B607" s="3" t="s">
        <v>46</v>
      </c>
      <c r="C607" s="3" t="s">
        <v>587</v>
      </c>
      <c r="E607" s="44" t="s">
        <v>63</v>
      </c>
      <c r="F607" s="3">
        <f>($AZ607)</f>
        <v>0</v>
      </c>
      <c r="G607" s="34">
        <f t="shared" si="297"/>
        <v>0</v>
      </c>
      <c r="H607" s="34">
        <f t="shared" si="297"/>
        <v>0</v>
      </c>
      <c r="I607" s="34">
        <f t="shared" si="297"/>
        <v>0</v>
      </c>
      <c r="J607" s="34">
        <f t="shared" si="297"/>
        <v>0</v>
      </c>
      <c r="K607" s="34">
        <f t="shared" si="297"/>
        <v>0</v>
      </c>
      <c r="L607" s="34">
        <f t="shared" si="297"/>
        <v>0</v>
      </c>
      <c r="M607" s="34">
        <f t="shared" si="297"/>
        <v>0</v>
      </c>
      <c r="N607" s="34">
        <f t="shared" si="297"/>
        <v>0</v>
      </c>
      <c r="O607" s="34">
        <f t="shared" si="297"/>
        <v>0</v>
      </c>
      <c r="P607" s="34">
        <f t="shared" si="297"/>
        <v>0</v>
      </c>
      <c r="Q607" s="34">
        <f t="shared" si="298"/>
        <v>0</v>
      </c>
      <c r="R607" s="34">
        <f t="shared" si="298"/>
        <v>0</v>
      </c>
      <c r="S607" s="34">
        <f t="shared" si="298"/>
        <v>0</v>
      </c>
      <c r="T607" s="34">
        <f t="shared" si="298"/>
        <v>0</v>
      </c>
      <c r="U607" s="34">
        <f t="shared" si="298"/>
        <v>0</v>
      </c>
      <c r="V607" s="34">
        <f t="shared" si="298"/>
        <v>0</v>
      </c>
      <c r="W607" s="34">
        <f t="shared" si="298"/>
        <v>0</v>
      </c>
      <c r="X607" s="34">
        <f t="shared" si="298"/>
        <v>0</v>
      </c>
      <c r="Y607" s="34">
        <f t="shared" si="298"/>
        <v>0</v>
      </c>
      <c r="Z607" s="34">
        <f t="shared" si="298"/>
        <v>0</v>
      </c>
      <c r="AA607" s="34">
        <f t="shared" si="299"/>
        <v>0</v>
      </c>
      <c r="AB607" s="34">
        <f t="shared" si="299"/>
        <v>0</v>
      </c>
      <c r="AC607" s="34">
        <f t="shared" si="299"/>
        <v>0</v>
      </c>
      <c r="AD607" s="34">
        <f t="shared" si="299"/>
        <v>0</v>
      </c>
      <c r="AE607" s="34">
        <f t="shared" si="299"/>
        <v>0</v>
      </c>
      <c r="AF607" s="34">
        <f t="shared" si="299"/>
        <v>0</v>
      </c>
      <c r="AG607" s="34">
        <f t="shared" si="299"/>
        <v>0</v>
      </c>
      <c r="AH607" s="34">
        <f t="shared" si="299"/>
        <v>0</v>
      </c>
      <c r="AI607" s="34">
        <f t="shared" si="299"/>
        <v>0</v>
      </c>
      <c r="AJ607" s="34">
        <f t="shared" si="299"/>
        <v>0</v>
      </c>
      <c r="AK607" s="34">
        <f t="shared" si="300"/>
        <v>0</v>
      </c>
      <c r="AL607" s="34">
        <f t="shared" si="300"/>
        <v>0</v>
      </c>
      <c r="AM607" s="34">
        <f t="shared" si="300"/>
        <v>0</v>
      </c>
      <c r="AN607" s="34">
        <f t="shared" si="300"/>
        <v>0</v>
      </c>
      <c r="AO607" s="34">
        <f t="shared" si="300"/>
        <v>0</v>
      </c>
      <c r="AP607" s="34">
        <f t="shared" si="300"/>
        <v>0</v>
      </c>
      <c r="AQ607" s="34">
        <f t="shared" si="300"/>
        <v>0</v>
      </c>
      <c r="AR607" s="34">
        <f t="shared" si="300"/>
        <v>0</v>
      </c>
      <c r="AS607" s="34">
        <f t="shared" si="300"/>
        <v>0</v>
      </c>
      <c r="AT607" s="34">
        <f t="shared" si="300"/>
        <v>0</v>
      </c>
      <c r="AU607" s="34">
        <f t="shared" si="300"/>
        <v>0</v>
      </c>
      <c r="AV607" s="34">
        <f t="shared" si="300"/>
        <v>0</v>
      </c>
      <c r="AX607" s="35" t="str">
        <f t="shared" si="244"/>
        <v>OK</v>
      </c>
      <c r="AY607" s="53">
        <v>623</v>
      </c>
      <c r="AZ607" s="5">
        <f t="shared" si="259"/>
        <v>0</v>
      </c>
      <c r="BA607" s="7">
        <f>IF(AY607&lt;&gt;0,VLOOKUP(AY607,'2021 ROO Import'!$A$1:$D$966,4,FALSE),0)</f>
        <v>0</v>
      </c>
    </row>
    <row r="608" spans="1:53" ht="9.75" customHeight="1" x14ac:dyDescent="0.2">
      <c r="A608" s="25">
        <f t="shared" si="279"/>
        <v>608</v>
      </c>
      <c r="B608" s="3" t="s">
        <v>46</v>
      </c>
      <c r="C608" s="3" t="s">
        <v>588</v>
      </c>
      <c r="E608" s="44" t="s">
        <v>63</v>
      </c>
      <c r="F608" s="3">
        <f>($AZ608)</f>
        <v>0</v>
      </c>
      <c r="G608" s="34">
        <f t="shared" si="297"/>
        <v>0</v>
      </c>
      <c r="H608" s="34">
        <f t="shared" si="297"/>
        <v>0</v>
      </c>
      <c r="I608" s="34">
        <f t="shared" si="297"/>
        <v>0</v>
      </c>
      <c r="J608" s="34">
        <f t="shared" si="297"/>
        <v>0</v>
      </c>
      <c r="K608" s="34">
        <f t="shared" si="297"/>
        <v>0</v>
      </c>
      <c r="L608" s="34">
        <f t="shared" si="297"/>
        <v>0</v>
      </c>
      <c r="M608" s="34">
        <f t="shared" si="297"/>
        <v>0</v>
      </c>
      <c r="N608" s="34">
        <f t="shared" si="297"/>
        <v>0</v>
      </c>
      <c r="O608" s="34">
        <f t="shared" si="297"/>
        <v>0</v>
      </c>
      <c r="P608" s="34">
        <f t="shared" si="297"/>
        <v>0</v>
      </c>
      <c r="Q608" s="34">
        <f t="shared" si="298"/>
        <v>0</v>
      </c>
      <c r="R608" s="34">
        <f t="shared" si="298"/>
        <v>0</v>
      </c>
      <c r="S608" s="34">
        <f t="shared" si="298"/>
        <v>0</v>
      </c>
      <c r="T608" s="34">
        <f t="shared" si="298"/>
        <v>0</v>
      </c>
      <c r="U608" s="34">
        <f t="shared" si="298"/>
        <v>0</v>
      </c>
      <c r="V608" s="34">
        <f t="shared" si="298"/>
        <v>0</v>
      </c>
      <c r="W608" s="34">
        <f t="shared" si="298"/>
        <v>0</v>
      </c>
      <c r="X608" s="34">
        <f t="shared" si="298"/>
        <v>0</v>
      </c>
      <c r="Y608" s="34">
        <f t="shared" si="298"/>
        <v>0</v>
      </c>
      <c r="Z608" s="34">
        <f t="shared" si="298"/>
        <v>0</v>
      </c>
      <c r="AA608" s="34">
        <f t="shared" si="299"/>
        <v>0</v>
      </c>
      <c r="AB608" s="34">
        <f t="shared" si="299"/>
        <v>0</v>
      </c>
      <c r="AC608" s="34">
        <f t="shared" si="299"/>
        <v>0</v>
      </c>
      <c r="AD608" s="34">
        <f t="shared" si="299"/>
        <v>0</v>
      </c>
      <c r="AE608" s="34">
        <f t="shared" si="299"/>
        <v>0</v>
      </c>
      <c r="AF608" s="34">
        <f t="shared" si="299"/>
        <v>0</v>
      </c>
      <c r="AG608" s="34">
        <f t="shared" si="299"/>
        <v>0</v>
      </c>
      <c r="AH608" s="34">
        <f t="shared" si="299"/>
        <v>0</v>
      </c>
      <c r="AI608" s="34">
        <f t="shared" si="299"/>
        <v>0</v>
      </c>
      <c r="AJ608" s="34">
        <f t="shared" si="299"/>
        <v>0</v>
      </c>
      <c r="AK608" s="34">
        <f t="shared" si="300"/>
        <v>0</v>
      </c>
      <c r="AL608" s="34">
        <f t="shared" si="300"/>
        <v>0</v>
      </c>
      <c r="AM608" s="34">
        <f t="shared" si="300"/>
        <v>0</v>
      </c>
      <c r="AN608" s="34">
        <f t="shared" si="300"/>
        <v>0</v>
      </c>
      <c r="AO608" s="34">
        <f t="shared" si="300"/>
        <v>0</v>
      </c>
      <c r="AP608" s="34">
        <f t="shared" si="300"/>
        <v>0</v>
      </c>
      <c r="AQ608" s="34">
        <f t="shared" si="300"/>
        <v>0</v>
      </c>
      <c r="AR608" s="34">
        <f t="shared" si="300"/>
        <v>0</v>
      </c>
      <c r="AS608" s="34">
        <f t="shared" si="300"/>
        <v>0</v>
      </c>
      <c r="AT608" s="34">
        <f t="shared" si="300"/>
        <v>0</v>
      </c>
      <c r="AU608" s="34">
        <f t="shared" si="300"/>
        <v>0</v>
      </c>
      <c r="AV608" s="34">
        <f t="shared" si="300"/>
        <v>0</v>
      </c>
      <c r="AX608" s="35" t="str">
        <f t="shared" si="244"/>
        <v>OK</v>
      </c>
      <c r="AY608" s="53">
        <v>624</v>
      </c>
      <c r="AZ608" s="5">
        <f t="shared" si="259"/>
        <v>0</v>
      </c>
      <c r="BA608" s="7">
        <f>IF(AY608&lt;&gt;0,VLOOKUP(AY608,'2021 ROO Import'!$A$1:$D$966,4,FALSE),0)</f>
        <v>0</v>
      </c>
    </row>
    <row r="609" spans="1:53" ht="9.75" customHeight="1" x14ac:dyDescent="0.2">
      <c r="A609" s="25">
        <f t="shared" si="279"/>
        <v>609</v>
      </c>
      <c r="B609" s="3" t="s">
        <v>46</v>
      </c>
      <c r="C609" s="3" t="s">
        <v>589</v>
      </c>
      <c r="E609" s="44" t="s">
        <v>63</v>
      </c>
      <c r="F609" s="3">
        <f>($AZ609)</f>
        <v>0</v>
      </c>
      <c r="G609" s="34">
        <f t="shared" si="297"/>
        <v>0</v>
      </c>
      <c r="H609" s="34">
        <f t="shared" si="297"/>
        <v>0</v>
      </c>
      <c r="I609" s="34">
        <f t="shared" si="297"/>
        <v>0</v>
      </c>
      <c r="J609" s="34">
        <f t="shared" si="297"/>
        <v>0</v>
      </c>
      <c r="K609" s="34">
        <f t="shared" si="297"/>
        <v>0</v>
      </c>
      <c r="L609" s="34">
        <f t="shared" si="297"/>
        <v>0</v>
      </c>
      <c r="M609" s="34">
        <f t="shared" si="297"/>
        <v>0</v>
      </c>
      <c r="N609" s="34">
        <f t="shared" si="297"/>
        <v>0</v>
      </c>
      <c r="O609" s="34">
        <f t="shared" si="297"/>
        <v>0</v>
      </c>
      <c r="P609" s="34">
        <f t="shared" si="297"/>
        <v>0</v>
      </c>
      <c r="Q609" s="34">
        <f t="shared" si="298"/>
        <v>0</v>
      </c>
      <c r="R609" s="34">
        <f t="shared" si="298"/>
        <v>0</v>
      </c>
      <c r="S609" s="34">
        <f t="shared" si="298"/>
        <v>0</v>
      </c>
      <c r="T609" s="34">
        <f t="shared" si="298"/>
        <v>0</v>
      </c>
      <c r="U609" s="34">
        <f t="shared" si="298"/>
        <v>0</v>
      </c>
      <c r="V609" s="34">
        <f t="shared" si="298"/>
        <v>0</v>
      </c>
      <c r="W609" s="34">
        <f t="shared" si="298"/>
        <v>0</v>
      </c>
      <c r="X609" s="34">
        <f t="shared" si="298"/>
        <v>0</v>
      </c>
      <c r="Y609" s="34">
        <f t="shared" si="298"/>
        <v>0</v>
      </c>
      <c r="Z609" s="34">
        <f t="shared" si="298"/>
        <v>0</v>
      </c>
      <c r="AA609" s="34">
        <f t="shared" si="299"/>
        <v>0</v>
      </c>
      <c r="AB609" s="34">
        <f t="shared" si="299"/>
        <v>0</v>
      </c>
      <c r="AC609" s="34">
        <f t="shared" si="299"/>
        <v>0</v>
      </c>
      <c r="AD609" s="34">
        <f t="shared" si="299"/>
        <v>0</v>
      </c>
      <c r="AE609" s="34">
        <f t="shared" si="299"/>
        <v>0</v>
      </c>
      <c r="AF609" s="34">
        <f t="shared" si="299"/>
        <v>0</v>
      </c>
      <c r="AG609" s="34">
        <f t="shared" si="299"/>
        <v>0</v>
      </c>
      <c r="AH609" s="34">
        <f t="shared" si="299"/>
        <v>0</v>
      </c>
      <c r="AI609" s="34">
        <f t="shared" si="299"/>
        <v>0</v>
      </c>
      <c r="AJ609" s="34">
        <f t="shared" si="299"/>
        <v>0</v>
      </c>
      <c r="AK609" s="34">
        <f t="shared" si="300"/>
        <v>0</v>
      </c>
      <c r="AL609" s="34">
        <f t="shared" si="300"/>
        <v>0</v>
      </c>
      <c r="AM609" s="34">
        <f t="shared" si="300"/>
        <v>0</v>
      </c>
      <c r="AN609" s="34">
        <f t="shared" si="300"/>
        <v>0</v>
      </c>
      <c r="AO609" s="34">
        <f t="shared" si="300"/>
        <v>0</v>
      </c>
      <c r="AP609" s="34">
        <f t="shared" si="300"/>
        <v>0</v>
      </c>
      <c r="AQ609" s="34">
        <f t="shared" si="300"/>
        <v>0</v>
      </c>
      <c r="AR609" s="34">
        <f t="shared" si="300"/>
        <v>0</v>
      </c>
      <c r="AS609" s="34">
        <f t="shared" si="300"/>
        <v>0</v>
      </c>
      <c r="AT609" s="34">
        <f t="shared" si="300"/>
        <v>0</v>
      </c>
      <c r="AU609" s="34">
        <f t="shared" si="300"/>
        <v>0</v>
      </c>
      <c r="AV609" s="34">
        <f t="shared" si="300"/>
        <v>0</v>
      </c>
      <c r="AX609" s="35" t="str">
        <f t="shared" si="244"/>
        <v>OK</v>
      </c>
      <c r="AY609" s="53">
        <v>625</v>
      </c>
      <c r="AZ609" s="5">
        <f t="shared" si="259"/>
        <v>0</v>
      </c>
      <c r="BA609" s="7">
        <f>IF(AY609&lt;&gt;0,VLOOKUP(AY609,'2021 ROO Import'!$A$1:$D$966,4,FALSE),0)</f>
        <v>0</v>
      </c>
    </row>
    <row r="610" spans="1:53" ht="9.75" customHeight="1" x14ac:dyDescent="0.2">
      <c r="A610" s="25">
        <f t="shared" si="279"/>
        <v>610</v>
      </c>
      <c r="AX610" s="35" t="str">
        <f t="shared" si="244"/>
        <v/>
      </c>
      <c r="AZ610" s="5">
        <f t="shared" si="259"/>
        <v>0</v>
      </c>
      <c r="BA610" s="7">
        <f>IF(AY610&lt;&gt;0,VLOOKUP(AY610,'2021 ROO Import'!$A$1:$D$966,4,FALSE),0)</f>
        <v>0</v>
      </c>
    </row>
    <row r="611" spans="1:53" ht="9.75" customHeight="1" x14ac:dyDescent="0.2">
      <c r="A611" s="25">
        <f t="shared" si="279"/>
        <v>611</v>
      </c>
      <c r="B611" s="3" t="s">
        <v>46</v>
      </c>
      <c r="C611" s="3" t="s">
        <v>590</v>
      </c>
      <c r="AX611" s="35" t="str">
        <f t="shared" ref="AX611:AX675" si="301">IF(E611&lt;&gt;0,IF(ROUND(SUM(G611:AV611),5)=ROUND(F611,5),"OK","ERROR!"),"")</f>
        <v/>
      </c>
      <c r="AY611" s="53">
        <v>627</v>
      </c>
      <c r="AZ611" s="5">
        <f t="shared" si="259"/>
        <v>0</v>
      </c>
      <c r="BA611" s="7">
        <f>IF(AY611&lt;&gt;0,VLOOKUP(AY611,'2021 ROO Import'!$A$1:$D$966,4,FALSE),0)</f>
        <v>0</v>
      </c>
    </row>
    <row r="612" spans="1:53" ht="9.75" customHeight="1" x14ac:dyDescent="0.2">
      <c r="A612" s="25">
        <f t="shared" si="279"/>
        <v>612</v>
      </c>
      <c r="B612" s="3" t="s">
        <v>46</v>
      </c>
      <c r="C612" s="3" t="s">
        <v>312</v>
      </c>
      <c r="AX612" s="35" t="str">
        <f t="shared" si="301"/>
        <v/>
      </c>
      <c r="AY612" s="53">
        <v>628</v>
      </c>
      <c r="AZ612" s="5">
        <f t="shared" si="259"/>
        <v>0</v>
      </c>
      <c r="BA612" s="7">
        <f>IF(AY612&lt;&gt;0,VLOOKUP(AY612,'2021 ROO Import'!$A$1:$D$966,4,FALSE),0)</f>
        <v>0</v>
      </c>
    </row>
    <row r="613" spans="1:53" ht="9.75" customHeight="1" x14ac:dyDescent="0.2">
      <c r="A613" s="25">
        <f t="shared" si="279"/>
        <v>613</v>
      </c>
      <c r="B613" s="3" t="s">
        <v>46</v>
      </c>
      <c r="C613" s="3" t="s">
        <v>591</v>
      </c>
      <c r="E613" s="44" t="s">
        <v>634</v>
      </c>
      <c r="F613" s="3">
        <f>($AZ613)</f>
        <v>1164446.7485478914</v>
      </c>
      <c r="G613" s="34">
        <f t="shared" ref="G613:P619" si="302">INDEX(Func_Alloc,MATCH($E613,FA_Desc,0),MATCH(G$6,$G$6:$AV$6,0))*$F613</f>
        <v>531978.68897497712</v>
      </c>
      <c r="H613" s="34">
        <f t="shared" si="302"/>
        <v>0</v>
      </c>
      <c r="I613" s="34">
        <f t="shared" si="302"/>
        <v>0</v>
      </c>
      <c r="J613" s="34">
        <f t="shared" si="302"/>
        <v>632468.05957291427</v>
      </c>
      <c r="K613" s="34">
        <f t="shared" si="302"/>
        <v>0</v>
      </c>
      <c r="L613" s="34">
        <f t="shared" si="302"/>
        <v>0</v>
      </c>
      <c r="M613" s="34">
        <f t="shared" si="302"/>
        <v>0</v>
      </c>
      <c r="N613" s="34">
        <f t="shared" si="302"/>
        <v>0</v>
      </c>
      <c r="O613" s="34">
        <f t="shared" si="302"/>
        <v>0</v>
      </c>
      <c r="P613" s="34">
        <f t="shared" si="302"/>
        <v>0</v>
      </c>
      <c r="Q613" s="34">
        <f t="shared" ref="Q613:Z619" si="303">INDEX(Func_Alloc,MATCH($E613,FA_Desc,0),MATCH(Q$6,$G$6:$AV$6,0))*$F613</f>
        <v>0</v>
      </c>
      <c r="R613" s="34">
        <f t="shared" si="303"/>
        <v>0</v>
      </c>
      <c r="S613" s="34">
        <f t="shared" si="303"/>
        <v>0</v>
      </c>
      <c r="T613" s="34">
        <f t="shared" si="303"/>
        <v>0</v>
      </c>
      <c r="U613" s="34">
        <f t="shared" si="303"/>
        <v>0</v>
      </c>
      <c r="V613" s="34">
        <f t="shared" si="303"/>
        <v>0</v>
      </c>
      <c r="W613" s="34">
        <f t="shared" si="303"/>
        <v>0</v>
      </c>
      <c r="X613" s="34">
        <f t="shared" si="303"/>
        <v>0</v>
      </c>
      <c r="Y613" s="34">
        <f t="shared" si="303"/>
        <v>0</v>
      </c>
      <c r="Z613" s="34">
        <f t="shared" si="303"/>
        <v>0</v>
      </c>
      <c r="AA613" s="34">
        <f t="shared" ref="AA613:AJ619" si="304">INDEX(Func_Alloc,MATCH($E613,FA_Desc,0),MATCH(AA$6,$G$6:$AV$6,0))*$F613</f>
        <v>0</v>
      </c>
      <c r="AB613" s="34">
        <f t="shared" si="304"/>
        <v>0</v>
      </c>
      <c r="AC613" s="34">
        <f t="shared" si="304"/>
        <v>0</v>
      </c>
      <c r="AD613" s="34">
        <f t="shared" si="304"/>
        <v>0</v>
      </c>
      <c r="AE613" s="34">
        <f t="shared" si="304"/>
        <v>0</v>
      </c>
      <c r="AF613" s="34">
        <f t="shared" si="304"/>
        <v>0</v>
      </c>
      <c r="AG613" s="34">
        <f t="shared" si="304"/>
        <v>0</v>
      </c>
      <c r="AH613" s="34">
        <f t="shared" si="304"/>
        <v>0</v>
      </c>
      <c r="AI613" s="34">
        <f t="shared" si="304"/>
        <v>0</v>
      </c>
      <c r="AJ613" s="34">
        <f t="shared" si="304"/>
        <v>0</v>
      </c>
      <c r="AK613" s="34">
        <f t="shared" ref="AK613:AV619" si="305">INDEX(Func_Alloc,MATCH($E613,FA_Desc,0),MATCH(AK$6,$G$6:$AV$6,0))*$F613</f>
        <v>0</v>
      </c>
      <c r="AL613" s="34">
        <f t="shared" si="305"/>
        <v>0</v>
      </c>
      <c r="AM613" s="34">
        <f t="shared" si="305"/>
        <v>0</v>
      </c>
      <c r="AN613" s="34">
        <f t="shared" si="305"/>
        <v>0</v>
      </c>
      <c r="AO613" s="34">
        <f t="shared" si="305"/>
        <v>0</v>
      </c>
      <c r="AP613" s="34">
        <f t="shared" si="305"/>
        <v>0</v>
      </c>
      <c r="AQ613" s="34">
        <f t="shared" si="305"/>
        <v>0</v>
      </c>
      <c r="AR613" s="34">
        <f t="shared" si="305"/>
        <v>0</v>
      </c>
      <c r="AS613" s="34">
        <f t="shared" si="305"/>
        <v>0</v>
      </c>
      <c r="AT613" s="34">
        <f t="shared" si="305"/>
        <v>0</v>
      </c>
      <c r="AU613" s="34">
        <f t="shared" si="305"/>
        <v>0</v>
      </c>
      <c r="AV613" s="34">
        <f t="shared" si="305"/>
        <v>0</v>
      </c>
      <c r="AX613" s="35" t="str">
        <f t="shared" si="301"/>
        <v>OK</v>
      </c>
      <c r="AY613" s="53">
        <v>629</v>
      </c>
      <c r="AZ613" s="5">
        <f t="shared" si="259"/>
        <v>1164446.7485478914</v>
      </c>
      <c r="BA613" s="7">
        <f>IF(AY613&lt;&gt;0,VLOOKUP(AY613,'2021 ROO Import'!$A$1:$D$966,4,FALSE),0)</f>
        <v>1164446.7485478914</v>
      </c>
    </row>
    <row r="614" spans="1:53" ht="9.75" customHeight="1" x14ac:dyDescent="0.2">
      <c r="A614" s="25">
        <f t="shared" si="279"/>
        <v>614</v>
      </c>
      <c r="B614" s="3" t="s">
        <v>46</v>
      </c>
      <c r="C614" s="3" t="s">
        <v>592</v>
      </c>
      <c r="E614" s="44" t="s">
        <v>634</v>
      </c>
      <c r="F614" s="3">
        <f t="shared" ref="F614:F619" si="306">($AZ614)</f>
        <v>415717.70942870819</v>
      </c>
      <c r="G614" s="34">
        <f t="shared" si="302"/>
        <v>189921.06107157815</v>
      </c>
      <c r="H614" s="34">
        <f t="shared" si="302"/>
        <v>0</v>
      </c>
      <c r="I614" s="34">
        <f t="shared" si="302"/>
        <v>0</v>
      </c>
      <c r="J614" s="34">
        <f t="shared" si="302"/>
        <v>225796.64835713003</v>
      </c>
      <c r="K614" s="34">
        <f t="shared" si="302"/>
        <v>0</v>
      </c>
      <c r="L614" s="34">
        <f t="shared" si="302"/>
        <v>0</v>
      </c>
      <c r="M614" s="34">
        <f t="shared" si="302"/>
        <v>0</v>
      </c>
      <c r="N614" s="34">
        <f t="shared" si="302"/>
        <v>0</v>
      </c>
      <c r="O614" s="34">
        <f t="shared" si="302"/>
        <v>0</v>
      </c>
      <c r="P614" s="34">
        <f t="shared" si="302"/>
        <v>0</v>
      </c>
      <c r="Q614" s="34">
        <f t="shared" si="303"/>
        <v>0</v>
      </c>
      <c r="R614" s="34">
        <f t="shared" si="303"/>
        <v>0</v>
      </c>
      <c r="S614" s="34">
        <f t="shared" si="303"/>
        <v>0</v>
      </c>
      <c r="T614" s="34">
        <f t="shared" si="303"/>
        <v>0</v>
      </c>
      <c r="U614" s="34">
        <f t="shared" si="303"/>
        <v>0</v>
      </c>
      <c r="V614" s="34">
        <f t="shared" si="303"/>
        <v>0</v>
      </c>
      <c r="W614" s="34">
        <f t="shared" si="303"/>
        <v>0</v>
      </c>
      <c r="X614" s="34">
        <f t="shared" si="303"/>
        <v>0</v>
      </c>
      <c r="Y614" s="34">
        <f t="shared" si="303"/>
        <v>0</v>
      </c>
      <c r="Z614" s="34">
        <f t="shared" si="303"/>
        <v>0</v>
      </c>
      <c r="AA614" s="34">
        <f t="shared" si="304"/>
        <v>0</v>
      </c>
      <c r="AB614" s="34">
        <f t="shared" si="304"/>
        <v>0</v>
      </c>
      <c r="AC614" s="34">
        <f t="shared" si="304"/>
        <v>0</v>
      </c>
      <c r="AD614" s="34">
        <f t="shared" si="304"/>
        <v>0</v>
      </c>
      <c r="AE614" s="34">
        <f t="shared" si="304"/>
        <v>0</v>
      </c>
      <c r="AF614" s="34">
        <f t="shared" si="304"/>
        <v>0</v>
      </c>
      <c r="AG614" s="34">
        <f t="shared" si="304"/>
        <v>0</v>
      </c>
      <c r="AH614" s="34">
        <f t="shared" si="304"/>
        <v>0</v>
      </c>
      <c r="AI614" s="34">
        <f t="shared" si="304"/>
        <v>0</v>
      </c>
      <c r="AJ614" s="34">
        <f t="shared" si="304"/>
        <v>0</v>
      </c>
      <c r="AK614" s="34">
        <f t="shared" si="305"/>
        <v>0</v>
      </c>
      <c r="AL614" s="34">
        <f t="shared" si="305"/>
        <v>0</v>
      </c>
      <c r="AM614" s="34">
        <f t="shared" si="305"/>
        <v>0</v>
      </c>
      <c r="AN614" s="34">
        <f t="shared" si="305"/>
        <v>0</v>
      </c>
      <c r="AO614" s="34">
        <f t="shared" si="305"/>
        <v>0</v>
      </c>
      <c r="AP614" s="34">
        <f t="shared" si="305"/>
        <v>0</v>
      </c>
      <c r="AQ614" s="34">
        <f t="shared" si="305"/>
        <v>0</v>
      </c>
      <c r="AR614" s="34">
        <f t="shared" si="305"/>
        <v>0</v>
      </c>
      <c r="AS614" s="34">
        <f t="shared" si="305"/>
        <v>0</v>
      </c>
      <c r="AT614" s="34">
        <f t="shared" si="305"/>
        <v>0</v>
      </c>
      <c r="AU614" s="34">
        <f t="shared" si="305"/>
        <v>0</v>
      </c>
      <c r="AV614" s="34">
        <f t="shared" si="305"/>
        <v>0</v>
      </c>
      <c r="AX614" s="35" t="str">
        <f t="shared" si="301"/>
        <v>OK</v>
      </c>
      <c r="AY614" s="53">
        <v>630</v>
      </c>
      <c r="AZ614" s="5">
        <f t="shared" si="259"/>
        <v>415717.70942870819</v>
      </c>
      <c r="BA614" s="7">
        <f>IF(AY614&lt;&gt;0,VLOOKUP(AY614,'2021 ROO Import'!$A$1:$D$966,4,FALSE),0)</f>
        <v>415717.70942870819</v>
      </c>
    </row>
    <row r="615" spans="1:53" ht="9.75" customHeight="1" x14ac:dyDescent="0.2">
      <c r="A615" s="25">
        <f t="shared" si="279"/>
        <v>615</v>
      </c>
      <c r="B615" s="3" t="s">
        <v>46</v>
      </c>
      <c r="C615" s="3" t="s">
        <v>593</v>
      </c>
      <c r="E615" s="44" t="s">
        <v>634</v>
      </c>
      <c r="F615" s="3">
        <f t="shared" si="306"/>
        <v>36975.471467035029</v>
      </c>
      <c r="G615" s="34">
        <f t="shared" si="302"/>
        <v>16892.28198695595</v>
      </c>
      <c r="H615" s="34">
        <f t="shared" si="302"/>
        <v>0</v>
      </c>
      <c r="I615" s="34">
        <f t="shared" si="302"/>
        <v>0</v>
      </c>
      <c r="J615" s="34">
        <f t="shared" si="302"/>
        <v>20083.18948007908</v>
      </c>
      <c r="K615" s="34">
        <f t="shared" si="302"/>
        <v>0</v>
      </c>
      <c r="L615" s="34">
        <f t="shared" si="302"/>
        <v>0</v>
      </c>
      <c r="M615" s="34">
        <f t="shared" si="302"/>
        <v>0</v>
      </c>
      <c r="N615" s="34">
        <f t="shared" si="302"/>
        <v>0</v>
      </c>
      <c r="O615" s="34">
        <f t="shared" si="302"/>
        <v>0</v>
      </c>
      <c r="P615" s="34">
        <f t="shared" si="302"/>
        <v>0</v>
      </c>
      <c r="Q615" s="34">
        <f t="shared" si="303"/>
        <v>0</v>
      </c>
      <c r="R615" s="34">
        <f t="shared" si="303"/>
        <v>0</v>
      </c>
      <c r="S615" s="34">
        <f t="shared" si="303"/>
        <v>0</v>
      </c>
      <c r="T615" s="34">
        <f t="shared" si="303"/>
        <v>0</v>
      </c>
      <c r="U615" s="34">
        <f t="shared" si="303"/>
        <v>0</v>
      </c>
      <c r="V615" s="34">
        <f t="shared" si="303"/>
        <v>0</v>
      </c>
      <c r="W615" s="34">
        <f t="shared" si="303"/>
        <v>0</v>
      </c>
      <c r="X615" s="34">
        <f t="shared" si="303"/>
        <v>0</v>
      </c>
      <c r="Y615" s="34">
        <f t="shared" si="303"/>
        <v>0</v>
      </c>
      <c r="Z615" s="34">
        <f t="shared" si="303"/>
        <v>0</v>
      </c>
      <c r="AA615" s="34">
        <f t="shared" si="304"/>
        <v>0</v>
      </c>
      <c r="AB615" s="34">
        <f t="shared" si="304"/>
        <v>0</v>
      </c>
      <c r="AC615" s="34">
        <f t="shared" si="304"/>
        <v>0</v>
      </c>
      <c r="AD615" s="34">
        <f t="shared" si="304"/>
        <v>0</v>
      </c>
      <c r="AE615" s="34">
        <f t="shared" si="304"/>
        <v>0</v>
      </c>
      <c r="AF615" s="34">
        <f t="shared" si="304"/>
        <v>0</v>
      </c>
      <c r="AG615" s="34">
        <f t="shared" si="304"/>
        <v>0</v>
      </c>
      <c r="AH615" s="34">
        <f t="shared" si="304"/>
        <v>0</v>
      </c>
      <c r="AI615" s="34">
        <f t="shared" si="304"/>
        <v>0</v>
      </c>
      <c r="AJ615" s="34">
        <f t="shared" si="304"/>
        <v>0</v>
      </c>
      <c r="AK615" s="34">
        <f t="shared" si="305"/>
        <v>0</v>
      </c>
      <c r="AL615" s="34">
        <f t="shared" si="305"/>
        <v>0</v>
      </c>
      <c r="AM615" s="34">
        <f t="shared" si="305"/>
        <v>0</v>
      </c>
      <c r="AN615" s="34">
        <f t="shared" si="305"/>
        <v>0</v>
      </c>
      <c r="AO615" s="34">
        <f t="shared" si="305"/>
        <v>0</v>
      </c>
      <c r="AP615" s="34">
        <f t="shared" si="305"/>
        <v>0</v>
      </c>
      <c r="AQ615" s="34">
        <f t="shared" si="305"/>
        <v>0</v>
      </c>
      <c r="AR615" s="34">
        <f t="shared" si="305"/>
        <v>0</v>
      </c>
      <c r="AS615" s="34">
        <f t="shared" si="305"/>
        <v>0</v>
      </c>
      <c r="AT615" s="34">
        <f t="shared" si="305"/>
        <v>0</v>
      </c>
      <c r="AU615" s="34">
        <f t="shared" si="305"/>
        <v>0</v>
      </c>
      <c r="AV615" s="34">
        <f t="shared" si="305"/>
        <v>0</v>
      </c>
      <c r="AX615" s="35" t="str">
        <f t="shared" si="301"/>
        <v>OK</v>
      </c>
      <c r="AY615" s="53">
        <v>631</v>
      </c>
      <c r="AZ615" s="5">
        <f t="shared" si="259"/>
        <v>36975.471467035029</v>
      </c>
      <c r="BA615" s="7">
        <f>IF(AY615&lt;&gt;0,VLOOKUP(AY615,'2021 ROO Import'!$A$1:$D$966,4,FALSE),0)</f>
        <v>36975.471467035029</v>
      </c>
    </row>
    <row r="616" spans="1:53" ht="9.75" customHeight="1" x14ac:dyDescent="0.2">
      <c r="A616" s="25">
        <f t="shared" si="279"/>
        <v>616</v>
      </c>
      <c r="B616" s="3" t="s">
        <v>46</v>
      </c>
      <c r="C616" s="3" t="s">
        <v>594</v>
      </c>
      <c r="E616" s="44" t="s">
        <v>1062</v>
      </c>
      <c r="F616" s="3">
        <f t="shared" si="306"/>
        <v>6977657.5866165301</v>
      </c>
      <c r="G616" s="34">
        <f t="shared" si="302"/>
        <v>3187750.0106153623</v>
      </c>
      <c r="H616" s="34">
        <f t="shared" si="302"/>
        <v>0</v>
      </c>
      <c r="I616" s="34">
        <f t="shared" si="302"/>
        <v>0</v>
      </c>
      <c r="J616" s="34">
        <f t="shared" si="302"/>
        <v>3789907.5760011678</v>
      </c>
      <c r="K616" s="34">
        <f t="shared" si="302"/>
        <v>0</v>
      </c>
      <c r="L616" s="34">
        <f t="shared" si="302"/>
        <v>0</v>
      </c>
      <c r="M616" s="34">
        <f t="shared" si="302"/>
        <v>0</v>
      </c>
      <c r="N616" s="34">
        <f t="shared" si="302"/>
        <v>0</v>
      </c>
      <c r="O616" s="34">
        <f t="shared" si="302"/>
        <v>0</v>
      </c>
      <c r="P616" s="34">
        <f t="shared" si="302"/>
        <v>0</v>
      </c>
      <c r="Q616" s="34">
        <f t="shared" si="303"/>
        <v>0</v>
      </c>
      <c r="R616" s="34">
        <f t="shared" si="303"/>
        <v>0</v>
      </c>
      <c r="S616" s="34">
        <f t="shared" si="303"/>
        <v>0</v>
      </c>
      <c r="T616" s="34">
        <f t="shared" si="303"/>
        <v>0</v>
      </c>
      <c r="U616" s="34">
        <f t="shared" si="303"/>
        <v>0</v>
      </c>
      <c r="V616" s="34">
        <f t="shared" si="303"/>
        <v>0</v>
      </c>
      <c r="W616" s="34">
        <f t="shared" si="303"/>
        <v>0</v>
      </c>
      <c r="X616" s="34">
        <f t="shared" si="303"/>
        <v>0</v>
      </c>
      <c r="Y616" s="34">
        <f t="shared" si="303"/>
        <v>0</v>
      </c>
      <c r="Z616" s="34">
        <f t="shared" si="303"/>
        <v>0</v>
      </c>
      <c r="AA616" s="34">
        <f t="shared" si="304"/>
        <v>0</v>
      </c>
      <c r="AB616" s="34">
        <f t="shared" si="304"/>
        <v>0</v>
      </c>
      <c r="AC616" s="34">
        <f t="shared" si="304"/>
        <v>0</v>
      </c>
      <c r="AD616" s="34">
        <f t="shared" si="304"/>
        <v>0</v>
      </c>
      <c r="AE616" s="34">
        <f t="shared" si="304"/>
        <v>0</v>
      </c>
      <c r="AF616" s="34">
        <f t="shared" si="304"/>
        <v>0</v>
      </c>
      <c r="AG616" s="34">
        <f t="shared" si="304"/>
        <v>0</v>
      </c>
      <c r="AH616" s="34">
        <f t="shared" si="304"/>
        <v>0</v>
      </c>
      <c r="AI616" s="34">
        <f t="shared" si="304"/>
        <v>0</v>
      </c>
      <c r="AJ616" s="34">
        <f t="shared" si="304"/>
        <v>0</v>
      </c>
      <c r="AK616" s="34">
        <f t="shared" si="305"/>
        <v>0</v>
      </c>
      <c r="AL616" s="34">
        <f t="shared" si="305"/>
        <v>0</v>
      </c>
      <c r="AM616" s="34">
        <f t="shared" si="305"/>
        <v>0</v>
      </c>
      <c r="AN616" s="34">
        <f t="shared" si="305"/>
        <v>0</v>
      </c>
      <c r="AO616" s="34">
        <f t="shared" si="305"/>
        <v>0</v>
      </c>
      <c r="AP616" s="34">
        <f t="shared" si="305"/>
        <v>0</v>
      </c>
      <c r="AQ616" s="34">
        <f t="shared" si="305"/>
        <v>0</v>
      </c>
      <c r="AR616" s="34">
        <f t="shared" si="305"/>
        <v>0</v>
      </c>
      <c r="AS616" s="34">
        <f t="shared" si="305"/>
        <v>0</v>
      </c>
      <c r="AT616" s="34">
        <f t="shared" si="305"/>
        <v>0</v>
      </c>
      <c r="AU616" s="34">
        <f t="shared" si="305"/>
        <v>0</v>
      </c>
      <c r="AV616" s="34">
        <f t="shared" si="305"/>
        <v>0</v>
      </c>
      <c r="AX616" s="35" t="str">
        <f t="shared" si="301"/>
        <v>OK</v>
      </c>
      <c r="AY616" s="53">
        <v>632</v>
      </c>
      <c r="AZ616" s="5">
        <f t="shared" si="259"/>
        <v>6977657.5866165301</v>
      </c>
      <c r="BA616" s="7">
        <f>IF(AY616&lt;&gt;0,VLOOKUP(AY616,'2021 ROO Import'!$A$1:$D$966,4,FALSE),0)</f>
        <v>6977657.5866165301</v>
      </c>
    </row>
    <row r="617" spans="1:53" ht="9.75" customHeight="1" x14ac:dyDescent="0.2">
      <c r="A617" s="25">
        <f t="shared" si="279"/>
        <v>617</v>
      </c>
      <c r="B617" s="3" t="s">
        <v>46</v>
      </c>
      <c r="C617" s="3" t="s">
        <v>595</v>
      </c>
      <c r="E617" s="44" t="s">
        <v>1002</v>
      </c>
      <c r="F617" s="3">
        <f t="shared" si="306"/>
        <v>6115050.6681813262</v>
      </c>
      <c r="G617" s="34">
        <f t="shared" si="302"/>
        <v>0</v>
      </c>
      <c r="H617" s="34">
        <f t="shared" si="302"/>
        <v>0</v>
      </c>
      <c r="I617" s="34">
        <f t="shared" si="302"/>
        <v>0</v>
      </c>
      <c r="J617" s="34">
        <f t="shared" si="302"/>
        <v>0</v>
      </c>
      <c r="K617" s="34">
        <f t="shared" si="302"/>
        <v>0</v>
      </c>
      <c r="L617" s="34">
        <f t="shared" si="302"/>
        <v>0</v>
      </c>
      <c r="M617" s="34">
        <f t="shared" si="302"/>
        <v>0</v>
      </c>
      <c r="N617" s="34">
        <f t="shared" si="302"/>
        <v>6114670.5686096121</v>
      </c>
      <c r="O617" s="34">
        <f t="shared" si="302"/>
        <v>0</v>
      </c>
      <c r="P617" s="34">
        <f t="shared" si="302"/>
        <v>380.09957171489714</v>
      </c>
      <c r="Q617" s="34">
        <f t="shared" si="303"/>
        <v>0</v>
      </c>
      <c r="R617" s="34">
        <f t="shared" si="303"/>
        <v>0</v>
      </c>
      <c r="S617" s="34">
        <f t="shared" si="303"/>
        <v>0</v>
      </c>
      <c r="T617" s="34">
        <f t="shared" si="303"/>
        <v>0</v>
      </c>
      <c r="U617" s="34">
        <f t="shared" si="303"/>
        <v>0</v>
      </c>
      <c r="V617" s="34">
        <f t="shared" si="303"/>
        <v>0</v>
      </c>
      <c r="W617" s="34">
        <f t="shared" si="303"/>
        <v>0</v>
      </c>
      <c r="X617" s="34">
        <f t="shared" si="303"/>
        <v>0</v>
      </c>
      <c r="Y617" s="34">
        <f t="shared" si="303"/>
        <v>0</v>
      </c>
      <c r="Z617" s="34">
        <f t="shared" si="303"/>
        <v>0</v>
      </c>
      <c r="AA617" s="34">
        <f t="shared" si="304"/>
        <v>0</v>
      </c>
      <c r="AB617" s="34">
        <f t="shared" si="304"/>
        <v>0</v>
      </c>
      <c r="AC617" s="34">
        <f t="shared" si="304"/>
        <v>0</v>
      </c>
      <c r="AD617" s="34">
        <f t="shared" si="304"/>
        <v>0</v>
      </c>
      <c r="AE617" s="34">
        <f t="shared" si="304"/>
        <v>0</v>
      </c>
      <c r="AF617" s="34">
        <f t="shared" si="304"/>
        <v>0</v>
      </c>
      <c r="AG617" s="34">
        <f t="shared" si="304"/>
        <v>0</v>
      </c>
      <c r="AH617" s="34">
        <f t="shared" si="304"/>
        <v>0</v>
      </c>
      <c r="AI617" s="34">
        <f t="shared" si="304"/>
        <v>0</v>
      </c>
      <c r="AJ617" s="34">
        <f t="shared" si="304"/>
        <v>0</v>
      </c>
      <c r="AK617" s="34">
        <f t="shared" si="305"/>
        <v>0</v>
      </c>
      <c r="AL617" s="34">
        <f t="shared" si="305"/>
        <v>0</v>
      </c>
      <c r="AM617" s="34">
        <f t="shared" si="305"/>
        <v>0</v>
      </c>
      <c r="AN617" s="34">
        <f t="shared" si="305"/>
        <v>0</v>
      </c>
      <c r="AO617" s="34">
        <f t="shared" si="305"/>
        <v>0</v>
      </c>
      <c r="AP617" s="34">
        <f t="shared" si="305"/>
        <v>0</v>
      </c>
      <c r="AQ617" s="34">
        <f t="shared" si="305"/>
        <v>0</v>
      </c>
      <c r="AR617" s="34">
        <f t="shared" si="305"/>
        <v>0</v>
      </c>
      <c r="AS617" s="34">
        <f t="shared" si="305"/>
        <v>0</v>
      </c>
      <c r="AT617" s="34">
        <f t="shared" si="305"/>
        <v>0</v>
      </c>
      <c r="AU617" s="34">
        <f t="shared" si="305"/>
        <v>0</v>
      </c>
      <c r="AV617" s="34">
        <f t="shared" si="305"/>
        <v>0</v>
      </c>
      <c r="AX617" s="35" t="str">
        <f t="shared" si="301"/>
        <v>OK</v>
      </c>
      <c r="AY617" s="53">
        <v>633</v>
      </c>
      <c r="AZ617" s="5">
        <f t="shared" si="259"/>
        <v>6115050.6681813262</v>
      </c>
      <c r="BA617" s="7">
        <f>IF(AY617&lt;&gt;0,VLOOKUP(AY617,'2021 ROO Import'!$A$1:$D$966,4,FALSE),0)</f>
        <v>6115050.6681813262</v>
      </c>
    </row>
    <row r="618" spans="1:53" ht="9.75" customHeight="1" x14ac:dyDescent="0.2">
      <c r="A618" s="25">
        <f t="shared" si="279"/>
        <v>618</v>
      </c>
      <c r="B618" s="3" t="s">
        <v>46</v>
      </c>
      <c r="C618" s="3" t="s">
        <v>596</v>
      </c>
      <c r="E618" s="44" t="s">
        <v>684</v>
      </c>
      <c r="F618" s="3">
        <f t="shared" si="306"/>
        <v>8715434.1710171495</v>
      </c>
      <c r="G618" s="34">
        <f t="shared" si="302"/>
        <v>0</v>
      </c>
      <c r="H618" s="34">
        <f t="shared" si="302"/>
        <v>0</v>
      </c>
      <c r="I618" s="34">
        <f t="shared" si="302"/>
        <v>0</v>
      </c>
      <c r="J618" s="34">
        <f t="shared" si="302"/>
        <v>0</v>
      </c>
      <c r="K618" s="34">
        <f t="shared" si="302"/>
        <v>0</v>
      </c>
      <c r="L618" s="34">
        <f t="shared" si="302"/>
        <v>0</v>
      </c>
      <c r="M618" s="34">
        <f t="shared" si="302"/>
        <v>0</v>
      </c>
      <c r="N618" s="34">
        <f t="shared" si="302"/>
        <v>0</v>
      </c>
      <c r="O618" s="34">
        <f t="shared" si="302"/>
        <v>0</v>
      </c>
      <c r="P618" s="34">
        <f t="shared" si="302"/>
        <v>0</v>
      </c>
      <c r="Q618" s="34">
        <f t="shared" si="303"/>
        <v>1543049.4491345112</v>
      </c>
      <c r="R618" s="34">
        <f t="shared" si="303"/>
        <v>17986.505752775181</v>
      </c>
      <c r="S618" s="34">
        <f t="shared" si="303"/>
        <v>0</v>
      </c>
      <c r="T618" s="34">
        <f t="shared" si="303"/>
        <v>2093844.8548598611</v>
      </c>
      <c r="U618" s="34">
        <f t="shared" si="303"/>
        <v>1008147.5227103034</v>
      </c>
      <c r="V618" s="34">
        <f t="shared" si="303"/>
        <v>131591.16411159269</v>
      </c>
      <c r="W618" s="34">
        <f t="shared" si="303"/>
        <v>474364.66107114201</v>
      </c>
      <c r="X618" s="34">
        <f t="shared" si="303"/>
        <v>228397.79977499432</v>
      </c>
      <c r="Y618" s="34">
        <f t="shared" si="303"/>
        <v>135444.68203485655</v>
      </c>
      <c r="Z618" s="34">
        <f t="shared" si="303"/>
        <v>1384265.7377092228</v>
      </c>
      <c r="AA618" s="34">
        <f t="shared" si="304"/>
        <v>666498.31815629255</v>
      </c>
      <c r="AB618" s="34">
        <f t="shared" si="304"/>
        <v>154984.8376099146</v>
      </c>
      <c r="AC618" s="34">
        <f t="shared" si="304"/>
        <v>74622.329219588501</v>
      </c>
      <c r="AD618" s="34">
        <f t="shared" si="304"/>
        <v>283718.1716403063</v>
      </c>
      <c r="AE618" s="34">
        <f t="shared" si="304"/>
        <v>476692.17325228429</v>
      </c>
      <c r="AF618" s="34">
        <f t="shared" si="304"/>
        <v>22442.398933521512</v>
      </c>
      <c r="AG618" s="34">
        <f t="shared" si="304"/>
        <v>19383.565045982352</v>
      </c>
      <c r="AH618" s="34">
        <f t="shared" si="304"/>
        <v>0</v>
      </c>
      <c r="AI618" s="34">
        <f t="shared" si="304"/>
        <v>0</v>
      </c>
      <c r="AJ618" s="34">
        <f t="shared" si="304"/>
        <v>0</v>
      </c>
      <c r="AK618" s="34">
        <f t="shared" si="305"/>
        <v>0</v>
      </c>
      <c r="AL618" s="34">
        <f t="shared" si="305"/>
        <v>0</v>
      </c>
      <c r="AM618" s="34">
        <f t="shared" si="305"/>
        <v>0</v>
      </c>
      <c r="AN618" s="34">
        <f t="shared" si="305"/>
        <v>0</v>
      </c>
      <c r="AO618" s="34">
        <f t="shared" si="305"/>
        <v>0</v>
      </c>
      <c r="AP618" s="34">
        <f t="shared" si="305"/>
        <v>0</v>
      </c>
      <c r="AQ618" s="34">
        <f t="shared" si="305"/>
        <v>0</v>
      </c>
      <c r="AR618" s="34">
        <f t="shared" si="305"/>
        <v>0</v>
      </c>
      <c r="AS618" s="34">
        <f t="shared" si="305"/>
        <v>0</v>
      </c>
      <c r="AT618" s="34">
        <f t="shared" si="305"/>
        <v>0</v>
      </c>
      <c r="AU618" s="34">
        <f t="shared" si="305"/>
        <v>0</v>
      </c>
      <c r="AV618" s="34">
        <f t="shared" si="305"/>
        <v>0</v>
      </c>
      <c r="AX618" s="35" t="str">
        <f t="shared" si="301"/>
        <v>OK</v>
      </c>
      <c r="AY618" s="53">
        <v>634</v>
      </c>
      <c r="AZ618" s="5">
        <f t="shared" si="259"/>
        <v>8715434.1710171495</v>
      </c>
      <c r="BA618" s="7">
        <f>IF(AY618&lt;&gt;0,VLOOKUP(AY618,'2021 ROO Import'!$A$1:$D$966,4,FALSE),0)</f>
        <v>8715434.1710171495</v>
      </c>
    </row>
    <row r="619" spans="1:53" ht="9.75" customHeight="1" x14ac:dyDescent="0.2">
      <c r="A619" s="25">
        <f t="shared" si="279"/>
        <v>619</v>
      </c>
      <c r="B619" s="3" t="s">
        <v>46</v>
      </c>
      <c r="C619" s="3" t="s">
        <v>597</v>
      </c>
      <c r="E619" s="44" t="s">
        <v>1058</v>
      </c>
      <c r="F619" s="3">
        <f t="shared" si="306"/>
        <v>1680280.4418784701</v>
      </c>
      <c r="G619" s="34">
        <f t="shared" si="302"/>
        <v>290890.82910304016</v>
      </c>
      <c r="H619" s="34">
        <f t="shared" si="302"/>
        <v>50431.323718722953</v>
      </c>
      <c r="I619" s="34">
        <f t="shared" si="302"/>
        <v>0</v>
      </c>
      <c r="J619" s="34">
        <f t="shared" si="302"/>
        <v>345839.33913753065</v>
      </c>
      <c r="K619" s="34">
        <f t="shared" si="302"/>
        <v>0</v>
      </c>
      <c r="L619" s="34">
        <f t="shared" si="302"/>
        <v>0</v>
      </c>
      <c r="M619" s="34">
        <f t="shared" si="302"/>
        <v>0</v>
      </c>
      <c r="N619" s="34">
        <f t="shared" si="302"/>
        <v>382636.19924251939</v>
      </c>
      <c r="O619" s="34">
        <f t="shared" si="302"/>
        <v>0</v>
      </c>
      <c r="P619" s="34">
        <f t="shared" si="302"/>
        <v>23.785395112098179</v>
      </c>
      <c r="Q619" s="34">
        <f t="shared" si="303"/>
        <v>112056.20519916966</v>
      </c>
      <c r="R619" s="34">
        <f t="shared" si="303"/>
        <v>5748.9689747769971</v>
      </c>
      <c r="S619" s="34">
        <f t="shared" si="303"/>
        <v>0</v>
      </c>
      <c r="T619" s="34">
        <f t="shared" si="303"/>
        <v>144182.72153375536</v>
      </c>
      <c r="U619" s="34">
        <f t="shared" si="303"/>
        <v>69421.310368104416</v>
      </c>
      <c r="V619" s="34">
        <f t="shared" si="303"/>
        <v>9061.4030582864361</v>
      </c>
      <c r="W619" s="34">
        <f t="shared" si="303"/>
        <v>32664.878524274583</v>
      </c>
      <c r="X619" s="34">
        <f t="shared" si="303"/>
        <v>15727.534104280356</v>
      </c>
      <c r="Y619" s="34">
        <f t="shared" si="303"/>
        <v>9326.7573419936089</v>
      </c>
      <c r="Z619" s="34">
        <f t="shared" si="303"/>
        <v>95320.912113235536</v>
      </c>
      <c r="AA619" s="34">
        <f t="shared" si="304"/>
        <v>45895.25398044676</v>
      </c>
      <c r="AB619" s="34">
        <f t="shared" si="304"/>
        <v>10672.297725974642</v>
      </c>
      <c r="AC619" s="34">
        <f t="shared" si="304"/>
        <v>5138.513719913718</v>
      </c>
      <c r="AD619" s="34">
        <f t="shared" si="304"/>
        <v>19536.909833951559</v>
      </c>
      <c r="AE619" s="34">
        <f t="shared" si="304"/>
        <v>32825.151640929398</v>
      </c>
      <c r="AF619" s="34">
        <f t="shared" si="304"/>
        <v>1545.3896445436258</v>
      </c>
      <c r="AG619" s="34">
        <f t="shared" si="304"/>
        <v>1334.7575179075809</v>
      </c>
      <c r="AH619" s="34">
        <f t="shared" si="304"/>
        <v>0</v>
      </c>
      <c r="AI619" s="34">
        <f t="shared" si="304"/>
        <v>0</v>
      </c>
      <c r="AJ619" s="34">
        <f t="shared" si="304"/>
        <v>0</v>
      </c>
      <c r="AK619" s="34">
        <f t="shared" si="305"/>
        <v>0</v>
      </c>
      <c r="AL619" s="34">
        <f t="shared" si="305"/>
        <v>0</v>
      </c>
      <c r="AM619" s="34">
        <f t="shared" si="305"/>
        <v>0</v>
      </c>
      <c r="AN619" s="34">
        <f t="shared" si="305"/>
        <v>0</v>
      </c>
      <c r="AO619" s="34">
        <f t="shared" si="305"/>
        <v>0</v>
      </c>
      <c r="AP619" s="34">
        <f t="shared" si="305"/>
        <v>0</v>
      </c>
      <c r="AQ619" s="34">
        <f t="shared" si="305"/>
        <v>0</v>
      </c>
      <c r="AR619" s="34">
        <f t="shared" si="305"/>
        <v>0</v>
      </c>
      <c r="AS619" s="34">
        <f t="shared" si="305"/>
        <v>0</v>
      </c>
      <c r="AT619" s="34">
        <f t="shared" si="305"/>
        <v>0</v>
      </c>
      <c r="AU619" s="34">
        <f t="shared" si="305"/>
        <v>0</v>
      </c>
      <c r="AV619" s="34">
        <f t="shared" si="305"/>
        <v>0</v>
      </c>
      <c r="AX619" s="35" t="str">
        <f t="shared" si="301"/>
        <v>OK</v>
      </c>
      <c r="AY619" s="53">
        <v>635</v>
      </c>
      <c r="AZ619" s="5">
        <f t="shared" si="259"/>
        <v>1680280.4418784701</v>
      </c>
      <c r="BA619" s="7">
        <f>IF(AY619&lt;&gt;0,VLOOKUP(AY619,'2021 ROO Import'!$A$1:$D$966,4,FALSE),0)</f>
        <v>1680280.4418784701</v>
      </c>
    </row>
    <row r="620" spans="1:53" ht="9.75" customHeight="1" x14ac:dyDescent="0.2">
      <c r="A620" s="25">
        <f t="shared" si="279"/>
        <v>620</v>
      </c>
      <c r="B620" s="3" t="s">
        <v>46</v>
      </c>
      <c r="AX620" s="35" t="str">
        <f t="shared" si="301"/>
        <v/>
      </c>
      <c r="AZ620" s="5">
        <f t="shared" si="259"/>
        <v>0</v>
      </c>
      <c r="BA620" s="7">
        <f>IF(AY620&lt;&gt;0,VLOOKUP(AY620,'2021 ROO Import'!$A$1:$D$966,4,FALSE),0)</f>
        <v>0</v>
      </c>
    </row>
    <row r="621" spans="1:53" ht="9.75" customHeight="1" x14ac:dyDescent="0.2">
      <c r="A621" s="25">
        <f t="shared" si="279"/>
        <v>621</v>
      </c>
      <c r="B621" s="3" t="s">
        <v>46</v>
      </c>
      <c r="C621" s="3" t="s">
        <v>598</v>
      </c>
      <c r="E621" s="44" t="s">
        <v>636</v>
      </c>
      <c r="F621" s="3">
        <f>AZ621</f>
        <v>3849.2252483193683</v>
      </c>
      <c r="G621" s="34">
        <f t="shared" ref="G621:AV621" si="307">INDEX(Func_Alloc,MATCH($E621,FA_Desc,0),MATCH(G$6,$G$6:$AV$6,0))*$F621</f>
        <v>1758.5224946730145</v>
      </c>
      <c r="H621" s="34">
        <f t="shared" si="307"/>
        <v>0</v>
      </c>
      <c r="I621" s="34">
        <f t="shared" si="307"/>
        <v>0</v>
      </c>
      <c r="J621" s="34">
        <f t="shared" si="307"/>
        <v>2090.7027536463538</v>
      </c>
      <c r="K621" s="34">
        <f t="shared" si="307"/>
        <v>0</v>
      </c>
      <c r="L621" s="34">
        <f t="shared" si="307"/>
        <v>0</v>
      </c>
      <c r="M621" s="34">
        <f t="shared" si="307"/>
        <v>0</v>
      </c>
      <c r="N621" s="34">
        <f t="shared" si="307"/>
        <v>0</v>
      </c>
      <c r="O621" s="34">
        <f t="shared" si="307"/>
        <v>0</v>
      </c>
      <c r="P621" s="34">
        <f t="shared" si="307"/>
        <v>0</v>
      </c>
      <c r="Q621" s="34">
        <f t="shared" si="307"/>
        <v>0</v>
      </c>
      <c r="R621" s="34">
        <f t="shared" si="307"/>
        <v>0</v>
      </c>
      <c r="S621" s="34">
        <f t="shared" si="307"/>
        <v>0</v>
      </c>
      <c r="T621" s="34">
        <f t="shared" si="307"/>
        <v>0</v>
      </c>
      <c r="U621" s="34">
        <f t="shared" si="307"/>
        <v>0</v>
      </c>
      <c r="V621" s="34">
        <f t="shared" si="307"/>
        <v>0</v>
      </c>
      <c r="W621" s="34">
        <f t="shared" si="307"/>
        <v>0</v>
      </c>
      <c r="X621" s="34">
        <f t="shared" si="307"/>
        <v>0</v>
      </c>
      <c r="Y621" s="34">
        <f t="shared" si="307"/>
        <v>0</v>
      </c>
      <c r="Z621" s="34">
        <f t="shared" si="307"/>
        <v>0</v>
      </c>
      <c r="AA621" s="34">
        <f t="shared" si="307"/>
        <v>0</v>
      </c>
      <c r="AB621" s="34">
        <f t="shared" si="307"/>
        <v>0</v>
      </c>
      <c r="AC621" s="34">
        <f t="shared" si="307"/>
        <v>0</v>
      </c>
      <c r="AD621" s="34">
        <f t="shared" si="307"/>
        <v>0</v>
      </c>
      <c r="AE621" s="34">
        <f t="shared" si="307"/>
        <v>0</v>
      </c>
      <c r="AF621" s="34">
        <f t="shared" si="307"/>
        <v>0</v>
      </c>
      <c r="AG621" s="34">
        <f t="shared" si="307"/>
        <v>0</v>
      </c>
      <c r="AH621" s="34">
        <f t="shared" si="307"/>
        <v>0</v>
      </c>
      <c r="AI621" s="34">
        <f t="shared" si="307"/>
        <v>0</v>
      </c>
      <c r="AJ621" s="34">
        <f t="shared" si="307"/>
        <v>0</v>
      </c>
      <c r="AK621" s="34">
        <f t="shared" si="307"/>
        <v>0</v>
      </c>
      <c r="AL621" s="34">
        <f t="shared" si="307"/>
        <v>0</v>
      </c>
      <c r="AM621" s="34">
        <f t="shared" si="307"/>
        <v>0</v>
      </c>
      <c r="AN621" s="34">
        <f t="shared" si="307"/>
        <v>0</v>
      </c>
      <c r="AO621" s="34">
        <f t="shared" si="307"/>
        <v>0</v>
      </c>
      <c r="AP621" s="34">
        <f t="shared" si="307"/>
        <v>0</v>
      </c>
      <c r="AQ621" s="34">
        <f t="shared" si="307"/>
        <v>0</v>
      </c>
      <c r="AR621" s="34">
        <f t="shared" si="307"/>
        <v>0</v>
      </c>
      <c r="AS621" s="34">
        <f t="shared" si="307"/>
        <v>0</v>
      </c>
      <c r="AT621" s="34">
        <f t="shared" si="307"/>
        <v>0</v>
      </c>
      <c r="AU621" s="34">
        <f t="shared" si="307"/>
        <v>0</v>
      </c>
      <c r="AV621" s="34">
        <f t="shared" si="307"/>
        <v>0</v>
      </c>
      <c r="AX621" s="35" t="str">
        <f t="shared" si="301"/>
        <v>OK</v>
      </c>
      <c r="AY621" s="53">
        <v>638</v>
      </c>
      <c r="AZ621" s="5">
        <f t="shared" si="259"/>
        <v>3849.2252483193683</v>
      </c>
      <c r="BA621" s="7">
        <f>IF(AY621&lt;&gt;0,VLOOKUP(AY621,'2021 ROO Import'!$A$1:$D$966,4,FALSE),0)</f>
        <v>3849.2252483193683</v>
      </c>
    </row>
    <row r="622" spans="1:53" ht="9.75" customHeight="1" x14ac:dyDescent="0.2">
      <c r="A622" s="25">
        <f t="shared" si="279"/>
        <v>622</v>
      </c>
      <c r="B622" s="3" t="s">
        <v>46</v>
      </c>
      <c r="C622" s="3" t="s">
        <v>46</v>
      </c>
      <c r="AX622" s="35" t="str">
        <f t="shared" si="301"/>
        <v/>
      </c>
      <c r="AZ622" s="5">
        <f t="shared" si="259"/>
        <v>0</v>
      </c>
      <c r="BA622" s="7">
        <f>IF(AY622&lt;&gt;0,VLOOKUP(AY622,'2021 ROO Import'!$A$1:$D$966,4,FALSE),0)</f>
        <v>0</v>
      </c>
    </row>
    <row r="623" spans="1:53" ht="9.75" customHeight="1" x14ac:dyDescent="0.2">
      <c r="A623" s="25">
        <f t="shared" si="279"/>
        <v>623</v>
      </c>
      <c r="B623" s="3" t="s">
        <v>46</v>
      </c>
      <c r="C623" s="3" t="s">
        <v>599</v>
      </c>
      <c r="AX623" s="35" t="str">
        <f t="shared" si="301"/>
        <v/>
      </c>
      <c r="AZ623" s="5">
        <f t="shared" ref="AZ623:AZ687" si="308">BA623</f>
        <v>0</v>
      </c>
      <c r="BA623" s="7">
        <f>IF(AY623&lt;&gt;0,VLOOKUP(AY623,'2021 ROO Import'!$A$1:$D$966,4,FALSE),0)</f>
        <v>0</v>
      </c>
    </row>
    <row r="624" spans="1:53" ht="9.75" customHeight="1" x14ac:dyDescent="0.2">
      <c r="A624" s="25">
        <f t="shared" si="279"/>
        <v>624</v>
      </c>
      <c r="B624" s="3" t="s">
        <v>46</v>
      </c>
      <c r="C624" s="3" t="s">
        <v>600</v>
      </c>
      <c r="E624" s="44" t="s">
        <v>639</v>
      </c>
      <c r="F624" s="3">
        <f>AZ624</f>
        <v>2402307.79</v>
      </c>
      <c r="G624" s="34">
        <f t="shared" ref="G624:P625" si="309">INDEX(Func_Alloc,MATCH($E624,FA_Desc,0),MATCH(G$6,$G$6:$AV$6,0))*$F624</f>
        <v>415888.49538268649</v>
      </c>
      <c r="H624" s="34">
        <f t="shared" si="309"/>
        <v>72101.98893588176</v>
      </c>
      <c r="I624" s="34">
        <f t="shared" si="309"/>
        <v>0</v>
      </c>
      <c r="J624" s="34">
        <f t="shared" si="309"/>
        <v>494448.73474200233</v>
      </c>
      <c r="K624" s="34">
        <f t="shared" si="309"/>
        <v>0</v>
      </c>
      <c r="L624" s="34">
        <f t="shared" si="309"/>
        <v>0</v>
      </c>
      <c r="M624" s="34">
        <f t="shared" si="309"/>
        <v>0</v>
      </c>
      <c r="N624" s="34">
        <f t="shared" si="309"/>
        <v>547057.44307103031</v>
      </c>
      <c r="O624" s="34">
        <f t="shared" si="309"/>
        <v>0</v>
      </c>
      <c r="P624" s="34">
        <f t="shared" si="309"/>
        <v>34.006132870380782</v>
      </c>
      <c r="Q624" s="34">
        <f t="shared" ref="Q624:Z625" si="310">INDEX(Func_Alloc,MATCH($E624,FA_Desc,0),MATCH(Q$6,$G$6:$AV$6,0))*$F624</f>
        <v>160207.47963170891</v>
      </c>
      <c r="R624" s="34">
        <f t="shared" si="310"/>
        <v>8219.3380392711788</v>
      </c>
      <c r="S624" s="34">
        <f t="shared" si="310"/>
        <v>0</v>
      </c>
      <c r="T624" s="34">
        <f t="shared" si="310"/>
        <v>206138.96733614025</v>
      </c>
      <c r="U624" s="34">
        <f t="shared" si="310"/>
        <v>99252.095384067492</v>
      </c>
      <c r="V624" s="34">
        <f t="shared" si="310"/>
        <v>12955.146422412368</v>
      </c>
      <c r="W624" s="34">
        <f t="shared" si="310"/>
        <v>46701.187600887475</v>
      </c>
      <c r="X624" s="34">
        <f t="shared" si="310"/>
        <v>22485.756993019899</v>
      </c>
      <c r="Y624" s="34">
        <f t="shared" si="310"/>
        <v>13334.525154064424</v>
      </c>
      <c r="Z624" s="34">
        <f t="shared" si="310"/>
        <v>136280.92311991178</v>
      </c>
      <c r="AA624" s="34">
        <f t="shared" ref="AA624:AJ625" si="311">INDEX(Func_Alloc,MATCH($E624,FA_Desc,0),MATCH(AA$6,$G$6:$AV$6,0))*$F624</f>
        <v>65616.740761439025</v>
      </c>
      <c r="AB624" s="34">
        <f t="shared" si="311"/>
        <v>15258.252923331062</v>
      </c>
      <c r="AC624" s="34">
        <f t="shared" si="311"/>
        <v>7346.5662223445852</v>
      </c>
      <c r="AD624" s="34">
        <f t="shared" si="311"/>
        <v>27932.046054264567</v>
      </c>
      <c r="AE624" s="34">
        <f t="shared" si="311"/>
        <v>46930.331109953746</v>
      </c>
      <c r="AF624" s="34">
        <f t="shared" si="311"/>
        <v>2209.453546648494</v>
      </c>
      <c r="AG624" s="34">
        <f t="shared" si="311"/>
        <v>1908.3114360634593</v>
      </c>
      <c r="AH624" s="34">
        <f t="shared" si="311"/>
        <v>0</v>
      </c>
      <c r="AI624" s="34">
        <f t="shared" si="311"/>
        <v>0</v>
      </c>
      <c r="AJ624" s="34">
        <f t="shared" si="311"/>
        <v>0</v>
      </c>
      <c r="AK624" s="34">
        <f t="shared" ref="AK624:AV625" si="312">INDEX(Func_Alloc,MATCH($E624,FA_Desc,0),MATCH(AK$6,$G$6:$AV$6,0))*$F624</f>
        <v>0</v>
      </c>
      <c r="AL624" s="34">
        <f t="shared" si="312"/>
        <v>0</v>
      </c>
      <c r="AM624" s="34">
        <f t="shared" si="312"/>
        <v>0</v>
      </c>
      <c r="AN624" s="34">
        <f t="shared" si="312"/>
        <v>0</v>
      </c>
      <c r="AO624" s="34">
        <f t="shared" si="312"/>
        <v>0</v>
      </c>
      <c r="AP624" s="34">
        <f t="shared" si="312"/>
        <v>0</v>
      </c>
      <c r="AQ624" s="34">
        <f t="shared" si="312"/>
        <v>0</v>
      </c>
      <c r="AR624" s="34">
        <f t="shared" si="312"/>
        <v>0</v>
      </c>
      <c r="AS624" s="34">
        <f t="shared" si="312"/>
        <v>0</v>
      </c>
      <c r="AT624" s="34">
        <f t="shared" si="312"/>
        <v>0</v>
      </c>
      <c r="AU624" s="34">
        <f t="shared" si="312"/>
        <v>0</v>
      </c>
      <c r="AV624" s="34">
        <f t="shared" si="312"/>
        <v>0</v>
      </c>
      <c r="AX624" s="35" t="str">
        <f t="shared" si="301"/>
        <v>OK</v>
      </c>
      <c r="AY624" s="53">
        <v>641</v>
      </c>
      <c r="AZ624" s="5">
        <f t="shared" si="308"/>
        <v>2402307.79</v>
      </c>
      <c r="BA624" s="7">
        <f>IF(AY624&lt;&gt;0,VLOOKUP(AY624,'2021 ROO Import'!$A$1:$D$966,4,FALSE),0)</f>
        <v>2402307.79</v>
      </c>
    </row>
    <row r="625" spans="1:53" ht="9.75" customHeight="1" x14ac:dyDescent="0.2">
      <c r="A625" s="25">
        <f t="shared" si="279"/>
        <v>625</v>
      </c>
      <c r="B625" s="3" t="s">
        <v>46</v>
      </c>
      <c r="C625" s="3" t="s">
        <v>601</v>
      </c>
      <c r="E625" s="44" t="s">
        <v>1004</v>
      </c>
      <c r="F625" s="3">
        <f>AZ625</f>
        <v>0</v>
      </c>
      <c r="G625" s="34">
        <f t="shared" si="309"/>
        <v>0</v>
      </c>
      <c r="H625" s="34">
        <f t="shared" si="309"/>
        <v>0</v>
      </c>
      <c r="I625" s="34">
        <f t="shared" si="309"/>
        <v>0</v>
      </c>
      <c r="J625" s="34">
        <f t="shared" si="309"/>
        <v>0</v>
      </c>
      <c r="K625" s="34">
        <f t="shared" si="309"/>
        <v>0</v>
      </c>
      <c r="L625" s="34">
        <f t="shared" si="309"/>
        <v>0</v>
      </c>
      <c r="M625" s="34">
        <f t="shared" si="309"/>
        <v>0</v>
      </c>
      <c r="N625" s="34">
        <f t="shared" si="309"/>
        <v>0</v>
      </c>
      <c r="O625" s="34">
        <f t="shared" si="309"/>
        <v>0</v>
      </c>
      <c r="P625" s="34">
        <f t="shared" si="309"/>
        <v>0</v>
      </c>
      <c r="Q625" s="34">
        <f t="shared" si="310"/>
        <v>0</v>
      </c>
      <c r="R625" s="34">
        <f t="shared" si="310"/>
        <v>0</v>
      </c>
      <c r="S625" s="34">
        <f t="shared" si="310"/>
        <v>0</v>
      </c>
      <c r="T625" s="34">
        <f t="shared" si="310"/>
        <v>0</v>
      </c>
      <c r="U625" s="34">
        <f t="shared" si="310"/>
        <v>0</v>
      </c>
      <c r="V625" s="34">
        <f t="shared" si="310"/>
        <v>0</v>
      </c>
      <c r="W625" s="34">
        <f t="shared" si="310"/>
        <v>0</v>
      </c>
      <c r="X625" s="34">
        <f t="shared" si="310"/>
        <v>0</v>
      </c>
      <c r="Y625" s="34">
        <f t="shared" si="310"/>
        <v>0</v>
      </c>
      <c r="Z625" s="34">
        <f t="shared" si="310"/>
        <v>0</v>
      </c>
      <c r="AA625" s="34">
        <f t="shared" si="311"/>
        <v>0</v>
      </c>
      <c r="AB625" s="34">
        <f t="shared" si="311"/>
        <v>0</v>
      </c>
      <c r="AC625" s="34">
        <f t="shared" si="311"/>
        <v>0</v>
      </c>
      <c r="AD625" s="34">
        <f t="shared" si="311"/>
        <v>0</v>
      </c>
      <c r="AE625" s="34">
        <f t="shared" si="311"/>
        <v>0</v>
      </c>
      <c r="AF625" s="34">
        <f t="shared" si="311"/>
        <v>0</v>
      </c>
      <c r="AG625" s="34">
        <f t="shared" si="311"/>
        <v>0</v>
      </c>
      <c r="AH625" s="34">
        <f t="shared" si="311"/>
        <v>0</v>
      </c>
      <c r="AI625" s="34">
        <f t="shared" si="311"/>
        <v>0</v>
      </c>
      <c r="AJ625" s="34">
        <f t="shared" si="311"/>
        <v>0</v>
      </c>
      <c r="AK625" s="34">
        <f t="shared" si="312"/>
        <v>0</v>
      </c>
      <c r="AL625" s="34">
        <f t="shared" si="312"/>
        <v>0</v>
      </c>
      <c r="AM625" s="34">
        <f t="shared" si="312"/>
        <v>0</v>
      </c>
      <c r="AN625" s="34">
        <f t="shared" si="312"/>
        <v>0</v>
      </c>
      <c r="AO625" s="34">
        <f t="shared" si="312"/>
        <v>0</v>
      </c>
      <c r="AP625" s="34">
        <f t="shared" si="312"/>
        <v>0</v>
      </c>
      <c r="AQ625" s="34">
        <f t="shared" si="312"/>
        <v>0</v>
      </c>
      <c r="AR625" s="34">
        <f t="shared" si="312"/>
        <v>0</v>
      </c>
      <c r="AS625" s="34">
        <f t="shared" si="312"/>
        <v>0</v>
      </c>
      <c r="AT625" s="34">
        <f t="shared" si="312"/>
        <v>0</v>
      </c>
      <c r="AU625" s="34">
        <f t="shared" si="312"/>
        <v>0</v>
      </c>
      <c r="AV625" s="34">
        <f t="shared" si="312"/>
        <v>0</v>
      </c>
      <c r="AX625" s="35" t="str">
        <f t="shared" si="301"/>
        <v>OK</v>
      </c>
      <c r="AY625" s="53">
        <v>642</v>
      </c>
      <c r="AZ625" s="5">
        <f t="shared" si="308"/>
        <v>0</v>
      </c>
      <c r="BA625" s="7">
        <f>IF(AY625&lt;&gt;0,VLOOKUP(AY625,'2021 ROO Import'!$A$1:$D$966,4,FALSE),0)</f>
        <v>0</v>
      </c>
    </row>
    <row r="626" spans="1:53" ht="9.75" customHeight="1" x14ac:dyDescent="0.2">
      <c r="A626" s="25">
        <f t="shared" si="279"/>
        <v>626</v>
      </c>
      <c r="B626" s="3" t="s">
        <v>46</v>
      </c>
      <c r="C626" s="3" t="s">
        <v>46</v>
      </c>
      <c r="AX626" s="35" t="str">
        <f t="shared" si="301"/>
        <v/>
      </c>
      <c r="AZ626" s="5">
        <f t="shared" si="308"/>
        <v>0</v>
      </c>
      <c r="BA626" s="7">
        <f>IF(AY626&lt;&gt;0,VLOOKUP(AY626,'2021 ROO Import'!$A$1:$D$966,4,FALSE),0)</f>
        <v>0</v>
      </c>
    </row>
    <row r="627" spans="1:53" ht="9.75" customHeight="1" x14ac:dyDescent="0.2">
      <c r="A627" s="25">
        <f t="shared" si="279"/>
        <v>627</v>
      </c>
      <c r="B627" s="3" t="s">
        <v>46</v>
      </c>
      <c r="C627" s="3" t="s">
        <v>602</v>
      </c>
      <c r="AX627" s="35" t="str">
        <f t="shared" si="301"/>
        <v/>
      </c>
      <c r="AY627" s="53">
        <v>645</v>
      </c>
      <c r="AZ627" s="5">
        <f t="shared" si="308"/>
        <v>0</v>
      </c>
      <c r="BA627" s="7">
        <f>IF(AY627&lt;&gt;0,VLOOKUP(AY627,'2021 ROO Import'!$A$1:$D$966,4,FALSE),0)</f>
        <v>0</v>
      </c>
    </row>
    <row r="628" spans="1:53" ht="9.75" customHeight="1" x14ac:dyDescent="0.2">
      <c r="A628" s="25">
        <f t="shared" si="279"/>
        <v>628</v>
      </c>
      <c r="B628" s="3" t="s">
        <v>46</v>
      </c>
      <c r="C628" s="3" t="s">
        <v>601</v>
      </c>
      <c r="E628" s="44" t="s">
        <v>1004</v>
      </c>
      <c r="F628" s="3">
        <f>AZ628</f>
        <v>0</v>
      </c>
      <c r="G628" s="34">
        <f t="shared" ref="G628:P628" si="313">INDEX(Func_Alloc,MATCH($E628,FA_Desc,0),MATCH(G$6,$G$6:$AV$6,0))*$F628</f>
        <v>0</v>
      </c>
      <c r="H628" s="34">
        <f t="shared" si="313"/>
        <v>0</v>
      </c>
      <c r="I628" s="34">
        <f t="shared" si="313"/>
        <v>0</v>
      </c>
      <c r="J628" s="34">
        <f t="shared" si="313"/>
        <v>0</v>
      </c>
      <c r="K628" s="34">
        <f t="shared" si="313"/>
        <v>0</v>
      </c>
      <c r="L628" s="34">
        <f t="shared" si="313"/>
        <v>0</v>
      </c>
      <c r="M628" s="34">
        <f t="shared" si="313"/>
        <v>0</v>
      </c>
      <c r="N628" s="34">
        <f t="shared" si="313"/>
        <v>0</v>
      </c>
      <c r="O628" s="34">
        <f t="shared" si="313"/>
        <v>0</v>
      </c>
      <c r="P628" s="34">
        <f t="shared" si="313"/>
        <v>0</v>
      </c>
      <c r="Q628" s="34">
        <f t="shared" ref="Q628:Z628" si="314">INDEX(Func_Alloc,MATCH($E628,FA_Desc,0),MATCH(Q$6,$G$6:$AV$6,0))*$F628</f>
        <v>0</v>
      </c>
      <c r="R628" s="34">
        <f t="shared" si="314"/>
        <v>0</v>
      </c>
      <c r="S628" s="34">
        <f t="shared" si="314"/>
        <v>0</v>
      </c>
      <c r="T628" s="34">
        <f t="shared" si="314"/>
        <v>0</v>
      </c>
      <c r="U628" s="34">
        <f t="shared" si="314"/>
        <v>0</v>
      </c>
      <c r="V628" s="34">
        <f t="shared" si="314"/>
        <v>0</v>
      </c>
      <c r="W628" s="34">
        <f t="shared" si="314"/>
        <v>0</v>
      </c>
      <c r="X628" s="34">
        <f t="shared" si="314"/>
        <v>0</v>
      </c>
      <c r="Y628" s="34">
        <f t="shared" si="314"/>
        <v>0</v>
      </c>
      <c r="Z628" s="34">
        <f t="shared" si="314"/>
        <v>0</v>
      </c>
      <c r="AA628" s="34">
        <f t="shared" ref="AA628:AJ628" si="315">INDEX(Func_Alloc,MATCH($E628,FA_Desc,0),MATCH(AA$6,$G$6:$AV$6,0))*$F628</f>
        <v>0</v>
      </c>
      <c r="AB628" s="34">
        <f t="shared" si="315"/>
        <v>0</v>
      </c>
      <c r="AC628" s="34">
        <f t="shared" si="315"/>
        <v>0</v>
      </c>
      <c r="AD628" s="34">
        <f t="shared" si="315"/>
        <v>0</v>
      </c>
      <c r="AE628" s="34">
        <f t="shared" si="315"/>
        <v>0</v>
      </c>
      <c r="AF628" s="34">
        <f t="shared" si="315"/>
        <v>0</v>
      </c>
      <c r="AG628" s="34">
        <f t="shared" si="315"/>
        <v>0</v>
      </c>
      <c r="AH628" s="34">
        <f t="shared" si="315"/>
        <v>0</v>
      </c>
      <c r="AI628" s="34">
        <f t="shared" si="315"/>
        <v>0</v>
      </c>
      <c r="AJ628" s="34">
        <f t="shared" si="315"/>
        <v>0</v>
      </c>
      <c r="AK628" s="34">
        <f t="shared" ref="AK628:AV628" si="316">INDEX(Func_Alloc,MATCH($E628,FA_Desc,0),MATCH(AK$6,$G$6:$AV$6,0))*$F628</f>
        <v>0</v>
      </c>
      <c r="AL628" s="34">
        <f t="shared" si="316"/>
        <v>0</v>
      </c>
      <c r="AM628" s="34">
        <f t="shared" si="316"/>
        <v>0</v>
      </c>
      <c r="AN628" s="34">
        <f t="shared" si="316"/>
        <v>0</v>
      </c>
      <c r="AO628" s="34">
        <f t="shared" si="316"/>
        <v>0</v>
      </c>
      <c r="AP628" s="34">
        <f t="shared" si="316"/>
        <v>0</v>
      </c>
      <c r="AQ628" s="34">
        <f t="shared" si="316"/>
        <v>0</v>
      </c>
      <c r="AR628" s="34">
        <f t="shared" si="316"/>
        <v>0</v>
      </c>
      <c r="AS628" s="34">
        <f t="shared" si="316"/>
        <v>0</v>
      </c>
      <c r="AT628" s="34">
        <f t="shared" si="316"/>
        <v>0</v>
      </c>
      <c r="AU628" s="34">
        <f t="shared" si="316"/>
        <v>0</v>
      </c>
      <c r="AV628" s="34">
        <f t="shared" si="316"/>
        <v>0</v>
      </c>
      <c r="AX628" s="35" t="str">
        <f t="shared" si="301"/>
        <v>OK</v>
      </c>
      <c r="AY628" s="53">
        <v>646</v>
      </c>
      <c r="AZ628" s="5">
        <f t="shared" si="308"/>
        <v>0</v>
      </c>
      <c r="BA628" s="7">
        <f>IF(AY628&lt;&gt;0,VLOOKUP(AY628,'2021 ROO Import'!$A$1:$D$966,4,FALSE),0)</f>
        <v>0</v>
      </c>
    </row>
    <row r="629" spans="1:53" ht="9.75" customHeight="1" x14ac:dyDescent="0.2">
      <c r="A629" s="25">
        <f t="shared" si="279"/>
        <v>629</v>
      </c>
      <c r="B629" s="3" t="s">
        <v>46</v>
      </c>
      <c r="C629" s="3" t="s">
        <v>46</v>
      </c>
      <c r="AX629" s="35" t="str">
        <f t="shared" si="301"/>
        <v/>
      </c>
      <c r="AZ629" s="5">
        <f t="shared" si="308"/>
        <v>0</v>
      </c>
      <c r="BA629" s="7">
        <f>IF(AY629&lt;&gt;0,VLOOKUP(AY629,'2021 ROO Import'!$A$1:$D$966,4,FALSE),0)</f>
        <v>0</v>
      </c>
    </row>
    <row r="630" spans="1:53" ht="9.75" customHeight="1" x14ac:dyDescent="0.2">
      <c r="A630" s="25">
        <f t="shared" si="279"/>
        <v>630</v>
      </c>
      <c r="B630" s="3" t="s">
        <v>46</v>
      </c>
      <c r="C630" s="3" t="s">
        <v>603</v>
      </c>
      <c r="AX630" s="35" t="str">
        <f t="shared" si="301"/>
        <v/>
      </c>
      <c r="AY630" s="53">
        <v>649</v>
      </c>
      <c r="AZ630" s="5">
        <f t="shared" si="308"/>
        <v>0</v>
      </c>
      <c r="BA630" s="7">
        <f>IF(AY630&lt;&gt;0,VLOOKUP(AY630,'2021 ROO Import'!$A$1:$D$966,4,FALSE),0)</f>
        <v>0</v>
      </c>
    </row>
    <row r="631" spans="1:53" ht="9.75" customHeight="1" x14ac:dyDescent="0.2">
      <c r="A631" s="25">
        <f t="shared" si="279"/>
        <v>631</v>
      </c>
      <c r="B631" s="3" t="s">
        <v>46</v>
      </c>
      <c r="C631" s="3" t="s">
        <v>604</v>
      </c>
      <c r="E631" s="44" t="s">
        <v>1004</v>
      </c>
      <c r="F631" s="3">
        <f>AZ631</f>
        <v>0</v>
      </c>
      <c r="G631" s="34">
        <f t="shared" ref="G631:P633" si="317">INDEX(Func_Alloc,MATCH($E631,FA_Desc,0),MATCH(G$6,$G$6:$AV$6,0))*$F631</f>
        <v>0</v>
      </c>
      <c r="H631" s="34">
        <f t="shared" si="317"/>
        <v>0</v>
      </c>
      <c r="I631" s="34">
        <f t="shared" si="317"/>
        <v>0</v>
      </c>
      <c r="J631" s="34">
        <f t="shared" si="317"/>
        <v>0</v>
      </c>
      <c r="K631" s="34">
        <f t="shared" si="317"/>
        <v>0</v>
      </c>
      <c r="L631" s="34">
        <f t="shared" si="317"/>
        <v>0</v>
      </c>
      <c r="M631" s="34">
        <f t="shared" si="317"/>
        <v>0</v>
      </c>
      <c r="N631" s="34">
        <f t="shared" si="317"/>
        <v>0</v>
      </c>
      <c r="O631" s="34">
        <f t="shared" si="317"/>
        <v>0</v>
      </c>
      <c r="P631" s="34">
        <f t="shared" si="317"/>
        <v>0</v>
      </c>
      <c r="Q631" s="34">
        <f t="shared" ref="Q631:Z633" si="318">INDEX(Func_Alloc,MATCH($E631,FA_Desc,0),MATCH(Q$6,$G$6:$AV$6,0))*$F631</f>
        <v>0</v>
      </c>
      <c r="R631" s="34">
        <f t="shared" si="318"/>
        <v>0</v>
      </c>
      <c r="S631" s="34">
        <f t="shared" si="318"/>
        <v>0</v>
      </c>
      <c r="T631" s="34">
        <f t="shared" si="318"/>
        <v>0</v>
      </c>
      <c r="U631" s="34">
        <f t="shared" si="318"/>
        <v>0</v>
      </c>
      <c r="V631" s="34">
        <f t="shared" si="318"/>
        <v>0</v>
      </c>
      <c r="W631" s="34">
        <f t="shared" si="318"/>
        <v>0</v>
      </c>
      <c r="X631" s="34">
        <f t="shared" si="318"/>
        <v>0</v>
      </c>
      <c r="Y631" s="34">
        <f t="shared" si="318"/>
        <v>0</v>
      </c>
      <c r="Z631" s="34">
        <f t="shared" si="318"/>
        <v>0</v>
      </c>
      <c r="AA631" s="34">
        <f t="shared" ref="AA631:AJ633" si="319">INDEX(Func_Alloc,MATCH($E631,FA_Desc,0),MATCH(AA$6,$G$6:$AV$6,0))*$F631</f>
        <v>0</v>
      </c>
      <c r="AB631" s="34">
        <f t="shared" si="319"/>
        <v>0</v>
      </c>
      <c r="AC631" s="34">
        <f t="shared" si="319"/>
        <v>0</v>
      </c>
      <c r="AD631" s="34">
        <f t="shared" si="319"/>
        <v>0</v>
      </c>
      <c r="AE631" s="34">
        <f t="shared" si="319"/>
        <v>0</v>
      </c>
      <c r="AF631" s="34">
        <f t="shared" si="319"/>
        <v>0</v>
      </c>
      <c r="AG631" s="34">
        <f t="shared" si="319"/>
        <v>0</v>
      </c>
      <c r="AH631" s="34">
        <f t="shared" si="319"/>
        <v>0</v>
      </c>
      <c r="AI631" s="34">
        <f t="shared" si="319"/>
        <v>0</v>
      </c>
      <c r="AJ631" s="34">
        <f t="shared" si="319"/>
        <v>0</v>
      </c>
      <c r="AK631" s="34">
        <f t="shared" ref="AK631:AV633" si="320">INDEX(Func_Alloc,MATCH($E631,FA_Desc,0),MATCH(AK$6,$G$6:$AV$6,0))*$F631</f>
        <v>0</v>
      </c>
      <c r="AL631" s="34">
        <f t="shared" si="320"/>
        <v>0</v>
      </c>
      <c r="AM631" s="34">
        <f t="shared" si="320"/>
        <v>0</v>
      </c>
      <c r="AN631" s="34">
        <f t="shared" si="320"/>
        <v>0</v>
      </c>
      <c r="AO631" s="34">
        <f t="shared" si="320"/>
        <v>0</v>
      </c>
      <c r="AP631" s="34">
        <f t="shared" si="320"/>
        <v>0</v>
      </c>
      <c r="AQ631" s="34">
        <f t="shared" si="320"/>
        <v>0</v>
      </c>
      <c r="AR631" s="34">
        <f t="shared" si="320"/>
        <v>0</v>
      </c>
      <c r="AS631" s="34">
        <f t="shared" si="320"/>
        <v>0</v>
      </c>
      <c r="AT631" s="34">
        <f t="shared" si="320"/>
        <v>0</v>
      </c>
      <c r="AU631" s="34">
        <f t="shared" si="320"/>
        <v>0</v>
      </c>
      <c r="AV631" s="34">
        <f t="shared" si="320"/>
        <v>0</v>
      </c>
      <c r="AX631" s="35" t="str">
        <f t="shared" si="301"/>
        <v>OK</v>
      </c>
      <c r="AY631" s="53">
        <v>650</v>
      </c>
      <c r="AZ631" s="5">
        <f t="shared" si="308"/>
        <v>0</v>
      </c>
      <c r="BA631" s="7">
        <f>IF(AY631&lt;&gt;0,VLOOKUP(AY631,'2021 ROO Import'!$A$1:$D$966,4,FALSE),0)</f>
        <v>0</v>
      </c>
    </row>
    <row r="632" spans="1:53" ht="9.75" customHeight="1" x14ac:dyDescent="0.2">
      <c r="A632" s="25">
        <f t="shared" si="279"/>
        <v>632</v>
      </c>
      <c r="B632" s="3" t="s">
        <v>46</v>
      </c>
      <c r="C632" s="3" t="s">
        <v>605</v>
      </c>
      <c r="E632" s="44" t="s">
        <v>1063</v>
      </c>
      <c r="F632" s="3">
        <f>AZ632</f>
        <v>1712637.340838013</v>
      </c>
      <c r="G632" s="34">
        <f t="shared" si="317"/>
        <v>0</v>
      </c>
      <c r="H632" s="34">
        <f t="shared" si="317"/>
        <v>0</v>
      </c>
      <c r="I632" s="34">
        <f t="shared" si="317"/>
        <v>0</v>
      </c>
      <c r="J632" s="34">
        <f t="shared" si="317"/>
        <v>0</v>
      </c>
      <c r="K632" s="34">
        <f t="shared" si="317"/>
        <v>0</v>
      </c>
      <c r="L632" s="34">
        <f t="shared" si="317"/>
        <v>0</v>
      </c>
      <c r="M632" s="34">
        <f t="shared" si="317"/>
        <v>0</v>
      </c>
      <c r="N632" s="34">
        <f t="shared" si="317"/>
        <v>0</v>
      </c>
      <c r="O632" s="34">
        <f t="shared" si="317"/>
        <v>0</v>
      </c>
      <c r="P632" s="34">
        <f t="shared" si="317"/>
        <v>0</v>
      </c>
      <c r="Q632" s="34">
        <f t="shared" si="318"/>
        <v>0</v>
      </c>
      <c r="R632" s="34">
        <f t="shared" si="318"/>
        <v>0</v>
      </c>
      <c r="S632" s="34">
        <f t="shared" si="318"/>
        <v>0</v>
      </c>
      <c r="T632" s="34">
        <f t="shared" si="318"/>
        <v>0</v>
      </c>
      <c r="U632" s="34">
        <f t="shared" si="318"/>
        <v>0</v>
      </c>
      <c r="V632" s="34">
        <f t="shared" si="318"/>
        <v>0</v>
      </c>
      <c r="W632" s="34">
        <f t="shared" si="318"/>
        <v>0</v>
      </c>
      <c r="X632" s="34">
        <f t="shared" si="318"/>
        <v>0</v>
      </c>
      <c r="Y632" s="34">
        <f t="shared" si="318"/>
        <v>0</v>
      </c>
      <c r="Z632" s="34">
        <f t="shared" si="318"/>
        <v>0</v>
      </c>
      <c r="AA632" s="34">
        <f t="shared" si="319"/>
        <v>0</v>
      </c>
      <c r="AB632" s="34">
        <f t="shared" si="319"/>
        <v>0</v>
      </c>
      <c r="AC632" s="34">
        <f t="shared" si="319"/>
        <v>0</v>
      </c>
      <c r="AD632" s="34">
        <f t="shared" si="319"/>
        <v>0</v>
      </c>
      <c r="AE632" s="34">
        <f t="shared" si="319"/>
        <v>0</v>
      </c>
      <c r="AF632" s="34">
        <f t="shared" si="319"/>
        <v>0</v>
      </c>
      <c r="AG632" s="34">
        <f t="shared" si="319"/>
        <v>0</v>
      </c>
      <c r="AH632" s="34">
        <f t="shared" si="319"/>
        <v>0</v>
      </c>
      <c r="AI632" s="34">
        <f t="shared" si="319"/>
        <v>0</v>
      </c>
      <c r="AJ632" s="34">
        <f t="shared" si="319"/>
        <v>0</v>
      </c>
      <c r="AK632" s="34">
        <f t="shared" si="320"/>
        <v>0</v>
      </c>
      <c r="AL632" s="34">
        <f t="shared" si="320"/>
        <v>0</v>
      </c>
      <c r="AM632" s="34">
        <f t="shared" si="320"/>
        <v>0</v>
      </c>
      <c r="AN632" s="34">
        <f t="shared" si="320"/>
        <v>0</v>
      </c>
      <c r="AO632" s="34">
        <f t="shared" si="320"/>
        <v>0</v>
      </c>
      <c r="AP632" s="34">
        <f t="shared" si="320"/>
        <v>0</v>
      </c>
      <c r="AQ632" s="34">
        <f t="shared" si="320"/>
        <v>0</v>
      </c>
      <c r="AR632" s="34">
        <f t="shared" si="320"/>
        <v>1712637.340838013</v>
      </c>
      <c r="AS632" s="34">
        <f t="shared" si="320"/>
        <v>0</v>
      </c>
      <c r="AT632" s="34">
        <f t="shared" si="320"/>
        <v>0</v>
      </c>
      <c r="AU632" s="34">
        <f t="shared" si="320"/>
        <v>0</v>
      </c>
      <c r="AV632" s="34">
        <f t="shared" si="320"/>
        <v>0</v>
      </c>
      <c r="AX632" s="35" t="str">
        <f t="shared" si="301"/>
        <v>OK</v>
      </c>
      <c r="AY632" s="53">
        <v>651</v>
      </c>
      <c r="AZ632" s="5">
        <f t="shared" si="308"/>
        <v>1712637.340838013</v>
      </c>
      <c r="BA632" s="7">
        <f>IF(AY632&lt;&gt;0,VLOOKUP(AY632,'2021 ROO Import'!$A$1:$D$966,4,FALSE),0)</f>
        <v>1712637.340838013</v>
      </c>
    </row>
    <row r="633" spans="1:53" ht="9.75" customHeight="1" x14ac:dyDescent="0.2">
      <c r="A633" s="25">
        <f t="shared" si="279"/>
        <v>633</v>
      </c>
      <c r="B633" s="3" t="s">
        <v>46</v>
      </c>
      <c r="C633" s="3" t="s">
        <v>606</v>
      </c>
      <c r="E633" s="44" t="s">
        <v>1063</v>
      </c>
      <c r="F633" s="3">
        <f>AZ633</f>
        <v>324850.7733650516</v>
      </c>
      <c r="G633" s="34">
        <f t="shared" si="317"/>
        <v>0</v>
      </c>
      <c r="H633" s="34">
        <f t="shared" si="317"/>
        <v>0</v>
      </c>
      <c r="I633" s="34">
        <f t="shared" si="317"/>
        <v>0</v>
      </c>
      <c r="J633" s="34">
        <f t="shared" si="317"/>
        <v>0</v>
      </c>
      <c r="K633" s="34">
        <f t="shared" si="317"/>
        <v>0</v>
      </c>
      <c r="L633" s="34">
        <f t="shared" si="317"/>
        <v>0</v>
      </c>
      <c r="M633" s="34">
        <f t="shared" si="317"/>
        <v>0</v>
      </c>
      <c r="N633" s="34">
        <f t="shared" si="317"/>
        <v>0</v>
      </c>
      <c r="O633" s="34">
        <f t="shared" si="317"/>
        <v>0</v>
      </c>
      <c r="P633" s="34">
        <f t="shared" si="317"/>
        <v>0</v>
      </c>
      <c r="Q633" s="34">
        <f t="shared" si="318"/>
        <v>0</v>
      </c>
      <c r="R633" s="34">
        <f t="shared" si="318"/>
        <v>0</v>
      </c>
      <c r="S633" s="34">
        <f t="shared" si="318"/>
        <v>0</v>
      </c>
      <c r="T633" s="34">
        <f t="shared" si="318"/>
        <v>0</v>
      </c>
      <c r="U633" s="34">
        <f t="shared" si="318"/>
        <v>0</v>
      </c>
      <c r="V633" s="34">
        <f t="shared" si="318"/>
        <v>0</v>
      </c>
      <c r="W633" s="34">
        <f t="shared" si="318"/>
        <v>0</v>
      </c>
      <c r="X633" s="34">
        <f t="shared" si="318"/>
        <v>0</v>
      </c>
      <c r="Y633" s="34">
        <f t="shared" si="318"/>
        <v>0</v>
      </c>
      <c r="Z633" s="34">
        <f t="shared" si="318"/>
        <v>0</v>
      </c>
      <c r="AA633" s="34">
        <f t="shared" si="319"/>
        <v>0</v>
      </c>
      <c r="AB633" s="34">
        <f t="shared" si="319"/>
        <v>0</v>
      </c>
      <c r="AC633" s="34">
        <f t="shared" si="319"/>
        <v>0</v>
      </c>
      <c r="AD633" s="34">
        <f t="shared" si="319"/>
        <v>0</v>
      </c>
      <c r="AE633" s="34">
        <f t="shared" si="319"/>
        <v>0</v>
      </c>
      <c r="AF633" s="34">
        <f t="shared" si="319"/>
        <v>0</v>
      </c>
      <c r="AG633" s="34">
        <f t="shared" si="319"/>
        <v>0</v>
      </c>
      <c r="AH633" s="34">
        <f t="shared" si="319"/>
        <v>0</v>
      </c>
      <c r="AI633" s="34">
        <f t="shared" si="319"/>
        <v>0</v>
      </c>
      <c r="AJ633" s="34">
        <f t="shared" si="319"/>
        <v>0</v>
      </c>
      <c r="AK633" s="34">
        <f t="shared" si="320"/>
        <v>0</v>
      </c>
      <c r="AL633" s="34">
        <f t="shared" si="320"/>
        <v>0</v>
      </c>
      <c r="AM633" s="34">
        <f t="shared" si="320"/>
        <v>0</v>
      </c>
      <c r="AN633" s="34">
        <f t="shared" si="320"/>
        <v>0</v>
      </c>
      <c r="AO633" s="34">
        <f t="shared" si="320"/>
        <v>0</v>
      </c>
      <c r="AP633" s="34">
        <f t="shared" si="320"/>
        <v>0</v>
      </c>
      <c r="AQ633" s="34">
        <f t="shared" si="320"/>
        <v>0</v>
      </c>
      <c r="AR633" s="34">
        <f t="shared" si="320"/>
        <v>324850.7733650516</v>
      </c>
      <c r="AS633" s="34">
        <f t="shared" si="320"/>
        <v>0</v>
      </c>
      <c r="AT633" s="34">
        <f t="shared" si="320"/>
        <v>0</v>
      </c>
      <c r="AU633" s="34">
        <f t="shared" si="320"/>
        <v>0</v>
      </c>
      <c r="AV633" s="34">
        <f t="shared" si="320"/>
        <v>0</v>
      </c>
      <c r="AX633" s="35" t="str">
        <f t="shared" si="301"/>
        <v>OK</v>
      </c>
      <c r="AY633" s="53">
        <v>652</v>
      </c>
      <c r="AZ633" s="5">
        <f t="shared" si="308"/>
        <v>324850.7733650516</v>
      </c>
      <c r="BA633" s="7">
        <f>IF(AY633&lt;&gt;0,VLOOKUP(AY633,'2021 ROO Import'!$A$1:$D$966,4,FALSE),0)</f>
        <v>324850.7733650516</v>
      </c>
    </row>
    <row r="634" spans="1:53" ht="9.75" customHeight="1" x14ac:dyDescent="0.2">
      <c r="A634" s="25">
        <f t="shared" si="279"/>
        <v>634</v>
      </c>
      <c r="B634" s="3" t="s">
        <v>46</v>
      </c>
      <c r="C634" s="3" t="s">
        <v>46</v>
      </c>
      <c r="AX634" s="35" t="str">
        <f t="shared" si="301"/>
        <v/>
      </c>
      <c r="AZ634" s="5">
        <f t="shared" si="308"/>
        <v>0</v>
      </c>
      <c r="BA634" s="7">
        <f>IF(AY634&lt;&gt;0,VLOOKUP(AY634,'2021 ROO Import'!$A$1:$D$966,4,FALSE),0)</f>
        <v>0</v>
      </c>
    </row>
    <row r="635" spans="1:53" ht="9.75" customHeight="1" x14ac:dyDescent="0.2">
      <c r="A635" s="25">
        <f t="shared" si="279"/>
        <v>635</v>
      </c>
      <c r="B635" s="3" t="s">
        <v>46</v>
      </c>
      <c r="C635" s="3" t="s">
        <v>607</v>
      </c>
      <c r="F635" s="3">
        <f>IF(ROUND(SUM(F607:F633),0)=ROUND(SUM(G635:S635,T635:AH635,AI635:AW635),0),SUM(F607:F633),"      WRONG")</f>
        <v>29549207.926588491</v>
      </c>
      <c r="G635" s="3">
        <f t="shared" ref="G635:R635" si="321">SUM(G607:G634)</f>
        <v>4635079.8896292727</v>
      </c>
      <c r="H635" s="3">
        <f t="shared" si="321"/>
        <v>122533.31265460471</v>
      </c>
      <c r="I635" s="3">
        <f t="shared" si="321"/>
        <v>0</v>
      </c>
      <c r="J635" s="3">
        <f t="shared" si="321"/>
        <v>5510634.2500444707</v>
      </c>
      <c r="K635" s="3">
        <f t="shared" si="321"/>
        <v>0</v>
      </c>
      <c r="L635" s="3">
        <f t="shared" si="321"/>
        <v>0</v>
      </c>
      <c r="M635" s="3">
        <f t="shared" si="321"/>
        <v>0</v>
      </c>
      <c r="N635" s="3">
        <f t="shared" si="321"/>
        <v>7044364.2109231614</v>
      </c>
      <c r="O635" s="3">
        <f t="shared" si="321"/>
        <v>0</v>
      </c>
      <c r="P635" s="3">
        <f t="shared" si="321"/>
        <v>437.89109969737609</v>
      </c>
      <c r="Q635" s="3">
        <f t="shared" si="321"/>
        <v>1815313.1339653898</v>
      </c>
      <c r="R635" s="3">
        <f t="shared" si="321"/>
        <v>31954.812766823357</v>
      </c>
      <c r="T635" s="3">
        <f t="shared" ref="T635:AG635" si="322">SUM(T607:T634)</f>
        <v>2444166.5437297565</v>
      </c>
      <c r="U635" s="3">
        <f t="shared" si="322"/>
        <v>1176820.9284624753</v>
      </c>
      <c r="V635" s="3">
        <f t="shared" si="322"/>
        <v>153607.71359229149</v>
      </c>
      <c r="W635" s="3">
        <f t="shared" si="322"/>
        <v>553730.72719630401</v>
      </c>
      <c r="X635" s="3">
        <f t="shared" si="322"/>
        <v>266611.09087229456</v>
      </c>
      <c r="Y635" s="3">
        <f t="shared" si="322"/>
        <v>158105.96453091456</v>
      </c>
      <c r="Z635" s="3">
        <f t="shared" si="322"/>
        <v>1615867.5729423701</v>
      </c>
      <c r="AA635" s="3">
        <f t="shared" si="322"/>
        <v>778010.31289817835</v>
      </c>
      <c r="AB635" s="3">
        <f t="shared" si="322"/>
        <v>180915.38825922029</v>
      </c>
      <c r="AC635" s="3">
        <f t="shared" si="322"/>
        <v>87107.409161846808</v>
      </c>
      <c r="AD635" s="3">
        <f t="shared" si="322"/>
        <v>331187.12752852245</v>
      </c>
      <c r="AE635" s="3">
        <f t="shared" si="322"/>
        <v>556447.65600316739</v>
      </c>
      <c r="AF635" s="3">
        <f t="shared" si="322"/>
        <v>26197.24212471363</v>
      </c>
      <c r="AG635" s="3">
        <f t="shared" si="322"/>
        <v>22626.633999953392</v>
      </c>
      <c r="AI635" s="3">
        <f t="shared" ref="AI635:AV635" si="323">SUM(AI607:AI634)</f>
        <v>0</v>
      </c>
      <c r="AJ635" s="3">
        <f t="shared" si="323"/>
        <v>0</v>
      </c>
      <c r="AK635" s="3">
        <f t="shared" si="323"/>
        <v>0</v>
      </c>
      <c r="AL635" s="3">
        <f t="shared" si="323"/>
        <v>0</v>
      </c>
      <c r="AM635" s="3">
        <f t="shared" si="323"/>
        <v>0</v>
      </c>
      <c r="AN635" s="3">
        <f t="shared" si="323"/>
        <v>0</v>
      </c>
      <c r="AO635" s="3">
        <f t="shared" si="323"/>
        <v>0</v>
      </c>
      <c r="AP635" s="3">
        <f t="shared" si="323"/>
        <v>0</v>
      </c>
      <c r="AQ635" s="3">
        <f t="shared" si="323"/>
        <v>0</v>
      </c>
      <c r="AR635" s="3">
        <f t="shared" si="323"/>
        <v>2037488.1142030647</v>
      </c>
      <c r="AS635" s="3">
        <f t="shared" si="323"/>
        <v>0</v>
      </c>
      <c r="AT635" s="3">
        <f t="shared" si="323"/>
        <v>0</v>
      </c>
      <c r="AU635" s="3">
        <f t="shared" si="323"/>
        <v>0</v>
      </c>
      <c r="AV635" s="3">
        <f t="shared" si="323"/>
        <v>0</v>
      </c>
      <c r="AX635" s="35" t="str">
        <f t="shared" si="301"/>
        <v/>
      </c>
      <c r="AZ635" s="5">
        <f t="shared" si="308"/>
        <v>0</v>
      </c>
      <c r="BA635" s="7">
        <f>IF(AY635&lt;&gt;0,VLOOKUP(AY635,'2021 ROO Import'!$A$1:$D$966,4,FALSE),0)</f>
        <v>0</v>
      </c>
    </row>
    <row r="636" spans="1:53" ht="9.75" customHeight="1" x14ac:dyDescent="0.2">
      <c r="A636" s="25">
        <f t="shared" si="279"/>
        <v>636</v>
      </c>
      <c r="B636" s="6" t="s">
        <v>719</v>
      </c>
      <c r="AX636" s="35" t="str">
        <f t="shared" si="301"/>
        <v/>
      </c>
      <c r="AZ636" s="5">
        <f t="shared" si="308"/>
        <v>0</v>
      </c>
      <c r="BA636" s="7">
        <f>IF(AY636&lt;&gt;0,VLOOKUP(AY636,'2021 ROO Import'!$A$1:$D$966,4,FALSE),0)</f>
        <v>0</v>
      </c>
    </row>
    <row r="637" spans="1:53" ht="9.75" customHeight="1" x14ac:dyDescent="0.2">
      <c r="A637" s="25">
        <f t="shared" si="279"/>
        <v>637</v>
      </c>
      <c r="AX637" s="35" t="str">
        <f t="shared" si="301"/>
        <v/>
      </c>
      <c r="AZ637" s="5">
        <f t="shared" si="308"/>
        <v>0</v>
      </c>
      <c r="BA637" s="7">
        <f>IF(AY637&lt;&gt;0,VLOOKUP(AY637,'2021 ROO Import'!$A$1:$D$966,4,FALSE),0)</f>
        <v>0</v>
      </c>
    </row>
    <row r="638" spans="1:53" ht="9.75" customHeight="1" x14ac:dyDescent="0.2">
      <c r="A638" s="25">
        <f t="shared" si="279"/>
        <v>638</v>
      </c>
      <c r="B638" s="3" t="s">
        <v>922</v>
      </c>
      <c r="E638" s="44" t="s">
        <v>1268</v>
      </c>
      <c r="F638" s="3">
        <f>AZ638</f>
        <v>1219115</v>
      </c>
      <c r="G638" s="34">
        <f t="shared" ref="G638:AV638" si="324">INDEX(Func_Alloc,MATCH($E638,FA_Desc,0),MATCH(G$6,$G$6:$AV$6,0))*$F638</f>
        <v>387832.77000669885</v>
      </c>
      <c r="H638" s="34">
        <f t="shared" si="324"/>
        <v>370188.87311925722</v>
      </c>
      <c r="I638" s="34">
        <f t="shared" si="324"/>
        <v>0</v>
      </c>
      <c r="J638" s="34">
        <f t="shared" si="324"/>
        <v>461093.35687404388</v>
      </c>
      <c r="K638" s="34">
        <f t="shared" si="324"/>
        <v>0</v>
      </c>
      <c r="L638" s="34">
        <f t="shared" si="324"/>
        <v>0</v>
      </c>
      <c r="M638" s="34">
        <f t="shared" si="324"/>
        <v>0</v>
      </c>
      <c r="N638" s="34">
        <f t="shared" si="324"/>
        <v>0</v>
      </c>
      <c r="O638" s="34">
        <f t="shared" si="324"/>
        <v>0</v>
      </c>
      <c r="P638" s="34">
        <f t="shared" si="324"/>
        <v>0</v>
      </c>
      <c r="Q638" s="34">
        <f t="shared" si="324"/>
        <v>0</v>
      </c>
      <c r="R638" s="34">
        <f t="shared" si="324"/>
        <v>0</v>
      </c>
      <c r="S638" s="34">
        <f t="shared" si="324"/>
        <v>0</v>
      </c>
      <c r="T638" s="34">
        <f t="shared" si="324"/>
        <v>0</v>
      </c>
      <c r="U638" s="34">
        <f t="shared" si="324"/>
        <v>0</v>
      </c>
      <c r="V638" s="34">
        <f t="shared" si="324"/>
        <v>0</v>
      </c>
      <c r="W638" s="34">
        <f t="shared" si="324"/>
        <v>0</v>
      </c>
      <c r="X638" s="34">
        <f t="shared" si="324"/>
        <v>0</v>
      </c>
      <c r="Y638" s="34">
        <f t="shared" si="324"/>
        <v>0</v>
      </c>
      <c r="Z638" s="34">
        <f t="shared" si="324"/>
        <v>0</v>
      </c>
      <c r="AA638" s="34">
        <f t="shared" si="324"/>
        <v>0</v>
      </c>
      <c r="AB638" s="34">
        <f t="shared" si="324"/>
        <v>0</v>
      </c>
      <c r="AC638" s="34">
        <f t="shared" si="324"/>
        <v>0</v>
      </c>
      <c r="AD638" s="34">
        <f t="shared" si="324"/>
        <v>0</v>
      </c>
      <c r="AE638" s="34">
        <f t="shared" si="324"/>
        <v>0</v>
      </c>
      <c r="AF638" s="34">
        <f t="shared" si="324"/>
        <v>0</v>
      </c>
      <c r="AG638" s="34">
        <f t="shared" si="324"/>
        <v>0</v>
      </c>
      <c r="AH638" s="34">
        <f t="shared" si="324"/>
        <v>0</v>
      </c>
      <c r="AI638" s="34">
        <f t="shared" si="324"/>
        <v>0</v>
      </c>
      <c r="AJ638" s="34">
        <f t="shared" si="324"/>
        <v>0</v>
      </c>
      <c r="AK638" s="34">
        <f t="shared" si="324"/>
        <v>0</v>
      </c>
      <c r="AL638" s="34">
        <f t="shared" si="324"/>
        <v>0</v>
      </c>
      <c r="AM638" s="34">
        <f t="shared" si="324"/>
        <v>0</v>
      </c>
      <c r="AN638" s="34">
        <f t="shared" si="324"/>
        <v>0</v>
      </c>
      <c r="AO638" s="34">
        <f t="shared" si="324"/>
        <v>0</v>
      </c>
      <c r="AP638" s="34">
        <f t="shared" si="324"/>
        <v>0</v>
      </c>
      <c r="AQ638" s="34">
        <f t="shared" si="324"/>
        <v>0</v>
      </c>
      <c r="AR638" s="34">
        <f t="shared" si="324"/>
        <v>0</v>
      </c>
      <c r="AS638" s="34">
        <f t="shared" si="324"/>
        <v>0</v>
      </c>
      <c r="AT638" s="34">
        <f t="shared" si="324"/>
        <v>0</v>
      </c>
      <c r="AU638" s="34">
        <f t="shared" si="324"/>
        <v>0</v>
      </c>
      <c r="AV638" s="34">
        <f t="shared" si="324"/>
        <v>0</v>
      </c>
      <c r="AW638" s="3" t="str">
        <f>(AW$9)</f>
        <v/>
      </c>
      <c r="AX638" s="35" t="str">
        <f t="shared" si="301"/>
        <v>OK</v>
      </c>
      <c r="AY638" s="53">
        <v>660</v>
      </c>
      <c r="AZ638" s="5">
        <f t="shared" si="308"/>
        <v>1219115</v>
      </c>
      <c r="BA638" s="7">
        <f>IF(AY638&lt;&gt;0,VLOOKUP(AY638,'2021 ROO Import'!$A$1:$D$966,4,FALSE),0)</f>
        <v>1219115</v>
      </c>
    </row>
    <row r="639" spans="1:53" ht="9.75" customHeight="1" x14ac:dyDescent="0.2">
      <c r="A639" s="25">
        <f t="shared" si="279"/>
        <v>639</v>
      </c>
      <c r="AX639" s="35" t="str">
        <f t="shared" si="301"/>
        <v/>
      </c>
      <c r="AZ639" s="5">
        <f t="shared" si="308"/>
        <v>0</v>
      </c>
      <c r="BA639" s="7">
        <f>IF(AY639&lt;&gt;0,VLOOKUP(AY639,'2021 ROO Import'!$A$1:$D$966,4,FALSE),0)</f>
        <v>0</v>
      </c>
    </row>
    <row r="640" spans="1:53" ht="9.75" customHeight="1" x14ac:dyDescent="0.2">
      <c r="A640" s="25">
        <f t="shared" si="279"/>
        <v>640</v>
      </c>
      <c r="B640" s="6" t="s">
        <v>720</v>
      </c>
      <c r="AX640" s="35" t="str">
        <f t="shared" si="301"/>
        <v/>
      </c>
      <c r="AZ640" s="5">
        <f t="shared" si="308"/>
        <v>0</v>
      </c>
      <c r="BA640" s="7">
        <f>IF(AY640&lt;&gt;0,VLOOKUP(AY640,'2021 ROO Import'!$A$1:$D$966,4,FALSE),0)</f>
        <v>0</v>
      </c>
    </row>
    <row r="641" spans="1:53" ht="9.75" customHeight="1" x14ac:dyDescent="0.2">
      <c r="A641" s="25">
        <f t="shared" si="279"/>
        <v>641</v>
      </c>
      <c r="AX641" s="35" t="str">
        <f t="shared" si="301"/>
        <v/>
      </c>
      <c r="AZ641" s="5">
        <f t="shared" si="308"/>
        <v>0</v>
      </c>
      <c r="BA641" s="7">
        <f>IF(AY641&lt;&gt;0,VLOOKUP(AY641,'2021 ROO Import'!$A$1:$D$966,4,FALSE),0)</f>
        <v>0</v>
      </c>
    </row>
    <row r="642" spans="1:53" ht="9.75" customHeight="1" x14ac:dyDescent="0.2">
      <c r="A642" s="25">
        <f t="shared" si="279"/>
        <v>642</v>
      </c>
      <c r="B642" s="13" t="s">
        <v>1163</v>
      </c>
      <c r="AZ642" s="5"/>
    </row>
    <row r="643" spans="1:53" ht="9.75" customHeight="1" x14ac:dyDescent="0.2">
      <c r="A643" s="25">
        <f t="shared" si="279"/>
        <v>643</v>
      </c>
      <c r="C643" s="3" t="s">
        <v>1148</v>
      </c>
      <c r="E643" s="44" t="s">
        <v>679</v>
      </c>
      <c r="F643" s="3">
        <f>($AZ643)</f>
        <v>-11542068.60784952</v>
      </c>
      <c r="G643" s="34">
        <f t="shared" ref="G643:AV644" si="325">INDEX(Func_Alloc,MATCH($E643,FA_Desc,0),MATCH(G$6,$G$6:$AV$6,0))*$F643</f>
        <v>-2009593.3958266005</v>
      </c>
      <c r="H643" s="34">
        <f t="shared" si="325"/>
        <v>-348400.31017973332</v>
      </c>
      <c r="I643" s="34">
        <f t="shared" si="325"/>
        <v>0</v>
      </c>
      <c r="J643" s="34">
        <f t="shared" si="325"/>
        <v>-2389200.2855189149</v>
      </c>
      <c r="K643" s="34">
        <f t="shared" si="325"/>
        <v>0</v>
      </c>
      <c r="L643" s="34">
        <f t="shared" si="325"/>
        <v>0</v>
      </c>
      <c r="M643" s="34">
        <f t="shared" si="325"/>
        <v>0</v>
      </c>
      <c r="N643" s="34">
        <f t="shared" si="325"/>
        <v>-2643408.117653585</v>
      </c>
      <c r="O643" s="34">
        <f t="shared" si="325"/>
        <v>0</v>
      </c>
      <c r="P643" s="34">
        <f t="shared" si="325"/>
        <v>-164.31928459823428</v>
      </c>
      <c r="Q643" s="34">
        <f t="shared" si="325"/>
        <v>-736999.30291755032</v>
      </c>
      <c r="R643" s="34">
        <f t="shared" si="325"/>
        <v>-10848.019911088522</v>
      </c>
      <c r="S643" s="34">
        <f t="shared" si="325"/>
        <v>0</v>
      </c>
      <c r="T643" s="34">
        <f t="shared" si="325"/>
        <v>-996073.4956133829</v>
      </c>
      <c r="U643" s="34">
        <f t="shared" si="325"/>
        <v>-479590.94233236933</v>
      </c>
      <c r="V643" s="34">
        <f t="shared" si="325"/>
        <v>-62599.896321946508</v>
      </c>
      <c r="W643" s="34">
        <f t="shared" si="325"/>
        <v>-225662.40524072354</v>
      </c>
      <c r="X643" s="34">
        <f t="shared" si="325"/>
        <v>-108652.26918997802</v>
      </c>
      <c r="Y643" s="34">
        <f t="shared" si="325"/>
        <v>-64433.072767338468</v>
      </c>
      <c r="Z643" s="34">
        <f t="shared" si="325"/>
        <v>-658516.03523420903</v>
      </c>
      <c r="AA643" s="34">
        <f t="shared" si="325"/>
        <v>-317063.27622387849</v>
      </c>
      <c r="AB643" s="34">
        <f t="shared" si="325"/>
        <v>-73728.618721138395</v>
      </c>
      <c r="AC643" s="34">
        <f t="shared" si="325"/>
        <v>-35498.964569437005</v>
      </c>
      <c r="AD643" s="34">
        <f t="shared" si="325"/>
        <v>-134969.00228250775</v>
      </c>
      <c r="AE643" s="34">
        <f t="shared" si="325"/>
        <v>-226769.63779855712</v>
      </c>
      <c r="AF643" s="34">
        <f t="shared" si="325"/>
        <v>-10676.186778489366</v>
      </c>
      <c r="AG643" s="34">
        <f t="shared" si="325"/>
        <v>-9221.053483493768</v>
      </c>
      <c r="AH643" s="34">
        <f t="shared" si="325"/>
        <v>0</v>
      </c>
      <c r="AI643" s="34">
        <f t="shared" si="325"/>
        <v>0</v>
      </c>
      <c r="AJ643" s="34">
        <f t="shared" si="325"/>
        <v>0</v>
      </c>
      <c r="AK643" s="34">
        <f t="shared" si="325"/>
        <v>0</v>
      </c>
      <c r="AL643" s="34">
        <f t="shared" si="325"/>
        <v>0</v>
      </c>
      <c r="AM643" s="34">
        <f t="shared" si="325"/>
        <v>0</v>
      </c>
      <c r="AN643" s="34">
        <f t="shared" si="325"/>
        <v>0</v>
      </c>
      <c r="AO643" s="34">
        <f t="shared" si="325"/>
        <v>0</v>
      </c>
      <c r="AP643" s="34">
        <f t="shared" si="325"/>
        <v>0</v>
      </c>
      <c r="AQ643" s="34">
        <f t="shared" si="325"/>
        <v>0</v>
      </c>
      <c r="AR643" s="34">
        <f t="shared" si="325"/>
        <v>0</v>
      </c>
      <c r="AS643" s="34">
        <f t="shared" si="325"/>
        <v>0</v>
      </c>
      <c r="AT643" s="34">
        <f t="shared" si="325"/>
        <v>0</v>
      </c>
      <c r="AU643" s="34">
        <f t="shared" si="325"/>
        <v>0</v>
      </c>
      <c r="AV643" s="34">
        <f t="shared" si="325"/>
        <v>0</v>
      </c>
      <c r="AX643" s="35" t="str">
        <f t="shared" si="301"/>
        <v>OK</v>
      </c>
      <c r="AY643" s="53" t="s">
        <v>1164</v>
      </c>
      <c r="AZ643" s="5">
        <f>BA643</f>
        <v>-11542068.60784952</v>
      </c>
      <c r="BA643" s="7">
        <f>IF(AY643&lt;&gt;0,VLOOKUP(AY643,'2021 ROO Import'!$A$1:$D$966,4,FALSE),0)</f>
        <v>-11542068.60784952</v>
      </c>
    </row>
    <row r="644" spans="1:53" ht="9.75" customHeight="1" x14ac:dyDescent="0.2">
      <c r="A644" s="25">
        <f t="shared" si="279"/>
        <v>644</v>
      </c>
      <c r="C644" s="3" t="s">
        <v>1149</v>
      </c>
      <c r="E644" s="44" t="s">
        <v>1161</v>
      </c>
      <c r="F644" s="3">
        <f>($AZ644)</f>
        <v>3745731.389146925</v>
      </c>
      <c r="G644" s="34">
        <f t="shared" si="325"/>
        <v>680379.82718487317</v>
      </c>
      <c r="H644" s="34">
        <f t="shared" si="325"/>
        <v>117956.46986277058</v>
      </c>
      <c r="I644" s="34">
        <f t="shared" si="325"/>
        <v>0</v>
      </c>
      <c r="J644" s="34">
        <f t="shared" si="325"/>
        <v>808901.78119975887</v>
      </c>
      <c r="K644" s="34">
        <f t="shared" si="325"/>
        <v>0</v>
      </c>
      <c r="L644" s="34">
        <f t="shared" si="325"/>
        <v>0</v>
      </c>
      <c r="M644" s="34">
        <f t="shared" si="325"/>
        <v>0</v>
      </c>
      <c r="N644" s="34">
        <f t="shared" si="325"/>
        <v>894967.88853073237</v>
      </c>
      <c r="O644" s="34">
        <f t="shared" si="325"/>
        <v>0</v>
      </c>
      <c r="P644" s="34">
        <f t="shared" si="325"/>
        <v>55.63290897067386</v>
      </c>
      <c r="Q644" s="34">
        <f t="shared" si="325"/>
        <v>249522.84347459205</v>
      </c>
      <c r="R644" s="34">
        <f t="shared" si="325"/>
        <v>3672.7697890192153</v>
      </c>
      <c r="S644" s="34">
        <f t="shared" si="325"/>
        <v>0</v>
      </c>
      <c r="T644" s="34">
        <f t="shared" si="325"/>
        <v>266797.99875142152</v>
      </c>
      <c r="U644" s="34">
        <f t="shared" si="325"/>
        <v>128461.38673145806</v>
      </c>
      <c r="V644" s="34">
        <f t="shared" si="325"/>
        <v>21194.191188012846</v>
      </c>
      <c r="W644" s="34">
        <f t="shared" si="325"/>
        <v>73504.483034884077</v>
      </c>
      <c r="X644" s="34">
        <f t="shared" si="325"/>
        <v>35391.174520557477</v>
      </c>
      <c r="Y644" s="34">
        <f t="shared" si="325"/>
        <v>21814.842248921675</v>
      </c>
      <c r="Z644" s="34">
        <f t="shared" si="325"/>
        <v>213938.50868892725</v>
      </c>
      <c r="AA644" s="34">
        <f t="shared" si="325"/>
        <v>103007.82560603594</v>
      </c>
      <c r="AB644" s="34">
        <f t="shared" si="325"/>
        <v>14392.114248475396</v>
      </c>
      <c r="AC644" s="34">
        <f t="shared" si="325"/>
        <v>6930.0003254912826</v>
      </c>
      <c r="AD644" s="34">
        <f t="shared" si="325"/>
        <v>21602.966230719208</v>
      </c>
      <c r="AE644" s="34">
        <f t="shared" si="325"/>
        <v>76758.282691447952</v>
      </c>
      <c r="AF644" s="34">
        <f t="shared" si="325"/>
        <v>3381.8277891371649</v>
      </c>
      <c r="AG644" s="34">
        <f t="shared" si="325"/>
        <v>3098.5741407186993</v>
      </c>
      <c r="AH644" s="34">
        <f t="shared" si="325"/>
        <v>0</v>
      </c>
      <c r="AI644" s="34">
        <f t="shared" si="325"/>
        <v>0</v>
      </c>
      <c r="AJ644" s="34">
        <f t="shared" si="325"/>
        <v>0</v>
      </c>
      <c r="AK644" s="34">
        <f t="shared" si="325"/>
        <v>0</v>
      </c>
      <c r="AL644" s="34">
        <f t="shared" si="325"/>
        <v>0</v>
      </c>
      <c r="AM644" s="34">
        <f t="shared" si="325"/>
        <v>0</v>
      </c>
      <c r="AN644" s="34">
        <f t="shared" si="325"/>
        <v>0</v>
      </c>
      <c r="AO644" s="34">
        <f t="shared" si="325"/>
        <v>0</v>
      </c>
      <c r="AP644" s="34">
        <f t="shared" si="325"/>
        <v>0</v>
      </c>
      <c r="AQ644" s="34">
        <f t="shared" si="325"/>
        <v>0</v>
      </c>
      <c r="AR644" s="34">
        <f t="shared" si="325"/>
        <v>0</v>
      </c>
      <c r="AS644" s="34">
        <f t="shared" si="325"/>
        <v>0</v>
      </c>
      <c r="AT644" s="34">
        <f t="shared" si="325"/>
        <v>0</v>
      </c>
      <c r="AU644" s="34">
        <f t="shared" si="325"/>
        <v>0</v>
      </c>
      <c r="AV644" s="34">
        <f t="shared" si="325"/>
        <v>0</v>
      </c>
      <c r="AX644" s="35" t="str">
        <f t="shared" si="301"/>
        <v>OK</v>
      </c>
      <c r="AY644" s="53" t="s">
        <v>1165</v>
      </c>
      <c r="AZ644" s="5">
        <f>BA644</f>
        <v>3745731.389146925</v>
      </c>
      <c r="BA644" s="7">
        <f>IF(AY644&lt;&gt;0,VLOOKUP(AY644,'2021 ROO Import'!$A$1:$D$966,4,FALSE),0)</f>
        <v>3745731.389146925</v>
      </c>
    </row>
    <row r="645" spans="1:53" ht="9.75" customHeight="1" x14ac:dyDescent="0.2">
      <c r="A645" s="25">
        <f t="shared" si="279"/>
        <v>645</v>
      </c>
      <c r="B645" s="13"/>
      <c r="C645" s="3" t="s">
        <v>1162</v>
      </c>
      <c r="F645" s="3">
        <f>SUM(G645:AW645)</f>
        <v>-7796337.2187025938</v>
      </c>
      <c r="G645" s="34">
        <f>SUM(G643:G644)</f>
        <v>-1329213.5686417273</v>
      </c>
      <c r="H645" s="34">
        <f t="shared" ref="H645:AW645" si="326">SUM(H643:H644)</f>
        <v>-230443.84031696274</v>
      </c>
      <c r="I645" s="34">
        <f t="shared" si="326"/>
        <v>0</v>
      </c>
      <c r="J645" s="34">
        <f t="shared" si="326"/>
        <v>-1580298.5043191561</v>
      </c>
      <c r="K645" s="34">
        <f t="shared" si="326"/>
        <v>0</v>
      </c>
      <c r="L645" s="34">
        <f t="shared" si="326"/>
        <v>0</v>
      </c>
      <c r="M645" s="34">
        <f t="shared" si="326"/>
        <v>0</v>
      </c>
      <c r="N645" s="34">
        <f t="shared" si="326"/>
        <v>-1748440.2291228527</v>
      </c>
      <c r="O645" s="34">
        <f t="shared" si="326"/>
        <v>0</v>
      </c>
      <c r="P645" s="34">
        <f t="shared" si="326"/>
        <v>-108.68637562756041</v>
      </c>
      <c r="Q645" s="34">
        <f t="shared" si="326"/>
        <v>-487476.45944295824</v>
      </c>
      <c r="R645" s="34">
        <f t="shared" si="326"/>
        <v>-7175.2501220693066</v>
      </c>
      <c r="S645" s="34">
        <f t="shared" si="326"/>
        <v>0</v>
      </c>
      <c r="T645" s="34">
        <f t="shared" si="326"/>
        <v>-729275.49686196144</v>
      </c>
      <c r="U645" s="34">
        <f t="shared" si="326"/>
        <v>-351129.55560091126</v>
      </c>
      <c r="V645" s="34">
        <f t="shared" si="326"/>
        <v>-41405.705133933661</v>
      </c>
      <c r="W645" s="34">
        <f t="shared" si="326"/>
        <v>-152157.92220583948</v>
      </c>
      <c r="X645" s="34">
        <f t="shared" si="326"/>
        <v>-73261.094669420534</v>
      </c>
      <c r="Y645" s="34">
        <f t="shared" si="326"/>
        <v>-42618.230518416793</v>
      </c>
      <c r="Z645" s="34">
        <f t="shared" si="326"/>
        <v>-444577.52654528175</v>
      </c>
      <c r="AA645" s="34">
        <f t="shared" si="326"/>
        <v>-214055.45061784255</v>
      </c>
      <c r="AB645" s="34">
        <f t="shared" si="326"/>
        <v>-59336.504472663</v>
      </c>
      <c r="AC645" s="34">
        <f t="shared" si="326"/>
        <v>-28568.964243945724</v>
      </c>
      <c r="AD645" s="34">
        <f t="shared" si="326"/>
        <v>-113366.03605178854</v>
      </c>
      <c r="AE645" s="34">
        <f t="shared" si="326"/>
        <v>-150011.35510710918</v>
      </c>
      <c r="AF645" s="34">
        <f t="shared" si="326"/>
        <v>-7294.3589893522003</v>
      </c>
      <c r="AG645" s="34">
        <f t="shared" si="326"/>
        <v>-6122.4793427750683</v>
      </c>
      <c r="AH645" s="34">
        <f t="shared" si="326"/>
        <v>0</v>
      </c>
      <c r="AI645" s="34">
        <f t="shared" si="326"/>
        <v>0</v>
      </c>
      <c r="AJ645" s="34">
        <f t="shared" si="326"/>
        <v>0</v>
      </c>
      <c r="AK645" s="34">
        <f t="shared" si="326"/>
        <v>0</v>
      </c>
      <c r="AL645" s="34">
        <f t="shared" si="326"/>
        <v>0</v>
      </c>
      <c r="AM645" s="34">
        <f t="shared" si="326"/>
        <v>0</v>
      </c>
      <c r="AN645" s="34">
        <f t="shared" si="326"/>
        <v>0</v>
      </c>
      <c r="AO645" s="34">
        <f t="shared" si="326"/>
        <v>0</v>
      </c>
      <c r="AP645" s="34">
        <f t="shared" si="326"/>
        <v>0</v>
      </c>
      <c r="AQ645" s="34">
        <f t="shared" si="326"/>
        <v>0</v>
      </c>
      <c r="AR645" s="34">
        <f t="shared" si="326"/>
        <v>0</v>
      </c>
      <c r="AS645" s="34">
        <f t="shared" si="326"/>
        <v>0</v>
      </c>
      <c r="AT645" s="34">
        <f t="shared" si="326"/>
        <v>0</v>
      </c>
      <c r="AU645" s="34">
        <f t="shared" si="326"/>
        <v>0</v>
      </c>
      <c r="AV645" s="34">
        <f t="shared" si="326"/>
        <v>0</v>
      </c>
      <c r="AW645" s="34">
        <f t="shared" si="326"/>
        <v>0</v>
      </c>
      <c r="AZ645" s="5"/>
    </row>
    <row r="646" spans="1:53" ht="9.75" customHeight="1" x14ac:dyDescent="0.2">
      <c r="A646" s="25">
        <f t="shared" si="279"/>
        <v>646</v>
      </c>
      <c r="AX646" s="35" t="str">
        <f t="shared" si="301"/>
        <v/>
      </c>
      <c r="AZ646" s="5">
        <f t="shared" si="308"/>
        <v>0</v>
      </c>
      <c r="BA646" s="7">
        <f>IF(AY646&lt;&gt;0,VLOOKUP(AY646,'2021 ROO Import'!$A$1:$D$966,4,FALSE),0)</f>
        <v>0</v>
      </c>
    </row>
    <row r="647" spans="1:53" ht="9.75" customHeight="1" x14ac:dyDescent="0.2">
      <c r="A647" s="25">
        <f t="shared" si="279"/>
        <v>647</v>
      </c>
      <c r="B647" s="3" t="s">
        <v>608</v>
      </c>
      <c r="C647" s="3" t="s">
        <v>609</v>
      </c>
      <c r="E647" s="44" t="s">
        <v>679</v>
      </c>
      <c r="F647" s="3">
        <f>($AZ647)</f>
        <v>11033772.714170994</v>
      </c>
      <c r="G647" s="34">
        <f t="shared" ref="G647:AV647" si="327">INDEX(Func_Alloc,MATCH($E647,FA_Desc,0),MATCH(G$6,$G$6:$AV$6,0))*$F647</f>
        <v>1921093.8290879773</v>
      </c>
      <c r="H647" s="34">
        <f t="shared" si="327"/>
        <v>333057.26786752185</v>
      </c>
      <c r="I647" s="34">
        <f t="shared" si="327"/>
        <v>0</v>
      </c>
      <c r="J647" s="34">
        <f t="shared" si="327"/>
        <v>2283983.3841500455</v>
      </c>
      <c r="K647" s="34">
        <f t="shared" si="327"/>
        <v>0</v>
      </c>
      <c r="L647" s="34">
        <f t="shared" si="327"/>
        <v>0</v>
      </c>
      <c r="M647" s="34">
        <f t="shared" si="327"/>
        <v>0</v>
      </c>
      <c r="N647" s="34">
        <f t="shared" si="327"/>
        <v>2526996.2735404749</v>
      </c>
      <c r="O647" s="34">
        <f t="shared" si="327"/>
        <v>0</v>
      </c>
      <c r="P647" s="34">
        <f t="shared" si="327"/>
        <v>157.08290258984167</v>
      </c>
      <c r="Q647" s="34">
        <f t="shared" si="327"/>
        <v>704542.92685146455</v>
      </c>
      <c r="R647" s="34">
        <f t="shared" si="327"/>
        <v>10370.288911326554</v>
      </c>
      <c r="S647" s="34">
        <f t="shared" si="327"/>
        <v>0</v>
      </c>
      <c r="T647" s="34">
        <f t="shared" si="327"/>
        <v>952207.86937044293</v>
      </c>
      <c r="U647" s="34">
        <f t="shared" si="327"/>
        <v>458470.45562280563</v>
      </c>
      <c r="V647" s="34">
        <f t="shared" si="327"/>
        <v>59843.088047257588</v>
      </c>
      <c r="W647" s="34">
        <f t="shared" si="327"/>
        <v>215724.56152842124</v>
      </c>
      <c r="X647" s="34">
        <f t="shared" si="327"/>
        <v>103867.38147664728</v>
      </c>
      <c r="Y647" s="34">
        <f t="shared" si="327"/>
        <v>61595.534071505863</v>
      </c>
      <c r="Z647" s="34">
        <f t="shared" si="327"/>
        <v>629515.94798785751</v>
      </c>
      <c r="AA647" s="34">
        <f t="shared" si="327"/>
        <v>303100.27125341294</v>
      </c>
      <c r="AB647" s="34">
        <f t="shared" si="327"/>
        <v>70481.717717876498</v>
      </c>
      <c r="AC647" s="34">
        <f t="shared" si="327"/>
        <v>33935.641864162753</v>
      </c>
      <c r="AD647" s="34">
        <f t="shared" si="327"/>
        <v>129025.1639667807</v>
      </c>
      <c r="AE647" s="34">
        <f t="shared" si="327"/>
        <v>216783.03317678394</v>
      </c>
      <c r="AF647" s="34">
        <f t="shared" si="327"/>
        <v>10206.023059659921</v>
      </c>
      <c r="AG647" s="34">
        <f t="shared" si="327"/>
        <v>8814.9717159791999</v>
      </c>
      <c r="AH647" s="34">
        <f t="shared" si="327"/>
        <v>0</v>
      </c>
      <c r="AI647" s="34">
        <f t="shared" si="327"/>
        <v>0</v>
      </c>
      <c r="AJ647" s="34">
        <f t="shared" si="327"/>
        <v>0</v>
      </c>
      <c r="AK647" s="34">
        <f t="shared" si="327"/>
        <v>0</v>
      </c>
      <c r="AL647" s="34">
        <f t="shared" si="327"/>
        <v>0</v>
      </c>
      <c r="AM647" s="34">
        <f t="shared" si="327"/>
        <v>0</v>
      </c>
      <c r="AN647" s="34">
        <f t="shared" si="327"/>
        <v>0</v>
      </c>
      <c r="AO647" s="34">
        <f t="shared" si="327"/>
        <v>0</v>
      </c>
      <c r="AP647" s="34">
        <f t="shared" si="327"/>
        <v>0</v>
      </c>
      <c r="AQ647" s="34">
        <f t="shared" si="327"/>
        <v>0</v>
      </c>
      <c r="AR647" s="34">
        <f t="shared" si="327"/>
        <v>0</v>
      </c>
      <c r="AS647" s="34">
        <f t="shared" si="327"/>
        <v>0</v>
      </c>
      <c r="AT647" s="34">
        <f t="shared" si="327"/>
        <v>0</v>
      </c>
      <c r="AU647" s="34">
        <f t="shared" si="327"/>
        <v>0</v>
      </c>
      <c r="AV647" s="34">
        <f t="shared" si="327"/>
        <v>0</v>
      </c>
      <c r="AX647" s="35" t="str">
        <f t="shared" si="301"/>
        <v>OK</v>
      </c>
      <c r="AY647" s="53">
        <v>667</v>
      </c>
      <c r="AZ647" s="5">
        <f t="shared" si="308"/>
        <v>11033772.714170994</v>
      </c>
      <c r="BA647" s="7">
        <f>IF(AY647&lt;&gt;0,VLOOKUP(AY647,'2021 ROO Import'!$A$1:$D$966,4,FALSE),0)</f>
        <v>11033772.714170994</v>
      </c>
    </row>
    <row r="648" spans="1:53" ht="9.75" customHeight="1" x14ac:dyDescent="0.2">
      <c r="A648" s="25">
        <f t="shared" ref="A648:A711" si="328">A647+1</f>
        <v>648</v>
      </c>
      <c r="B648" s="3" t="s">
        <v>46</v>
      </c>
      <c r="AX648" s="35" t="str">
        <f t="shared" si="301"/>
        <v/>
      </c>
      <c r="AZ648" s="5">
        <f t="shared" si="308"/>
        <v>0</v>
      </c>
      <c r="BA648" s="7">
        <f>IF(AY648&lt;&gt;0,VLOOKUP(AY648,'2021 ROO Import'!$A$1:$D$966,4,FALSE),0)</f>
        <v>0</v>
      </c>
    </row>
    <row r="649" spans="1:53" ht="9.75" customHeight="1" x14ac:dyDescent="0.2">
      <c r="A649" s="25">
        <f t="shared" si="328"/>
        <v>649</v>
      </c>
      <c r="B649" s="3" t="s">
        <v>610</v>
      </c>
      <c r="AX649" s="35" t="str">
        <f t="shared" si="301"/>
        <v/>
      </c>
      <c r="AY649" s="53">
        <v>669</v>
      </c>
      <c r="AZ649" s="5">
        <f t="shared" si="308"/>
        <v>0</v>
      </c>
      <c r="BA649" s="7">
        <f>IF(AY649&lt;&gt;0,VLOOKUP(AY649,'2021 ROO Import'!$A$1:$D$966,4,FALSE),0)</f>
        <v>0</v>
      </c>
    </row>
    <row r="650" spans="1:53" ht="9.75" customHeight="1" x14ac:dyDescent="0.2">
      <c r="A650" s="25">
        <f t="shared" si="328"/>
        <v>650</v>
      </c>
      <c r="B650" s="3" t="s">
        <v>46</v>
      </c>
      <c r="AX650" s="35" t="str">
        <f t="shared" si="301"/>
        <v/>
      </c>
      <c r="AZ650" s="5">
        <f t="shared" si="308"/>
        <v>0</v>
      </c>
      <c r="BA650" s="7">
        <f>IF(AY650&lt;&gt;0,VLOOKUP(AY650,'2021 ROO Import'!$A$1:$D$966,4,FALSE),0)</f>
        <v>0</v>
      </c>
    </row>
    <row r="651" spans="1:53" ht="9.75" customHeight="1" x14ac:dyDescent="0.2">
      <c r="A651" s="25">
        <f t="shared" si="328"/>
        <v>651</v>
      </c>
      <c r="B651" s="3" t="s">
        <v>611</v>
      </c>
      <c r="E651" s="44" t="s">
        <v>1006</v>
      </c>
      <c r="F651" s="3">
        <f>($AZ651)</f>
        <v>4538977.4670740031</v>
      </c>
      <c r="G651" s="34">
        <f t="shared" ref="G651:AV651" si="329">INDEX(Func_Alloc,MATCH($E651,FA_Desc,0),MATCH(G$6,$G$6:$AV$6,0))*$F651</f>
        <v>0</v>
      </c>
      <c r="H651" s="34">
        <f t="shared" si="329"/>
        <v>0</v>
      </c>
      <c r="I651" s="34">
        <f t="shared" si="329"/>
        <v>0</v>
      </c>
      <c r="J651" s="34">
        <f t="shared" si="329"/>
        <v>0</v>
      </c>
      <c r="K651" s="34">
        <f t="shared" si="329"/>
        <v>0</v>
      </c>
      <c r="L651" s="34">
        <f t="shared" si="329"/>
        <v>0</v>
      </c>
      <c r="M651" s="34">
        <f t="shared" si="329"/>
        <v>0</v>
      </c>
      <c r="N651" s="34">
        <f t="shared" si="329"/>
        <v>0</v>
      </c>
      <c r="O651" s="34">
        <f t="shared" si="329"/>
        <v>0</v>
      </c>
      <c r="P651" s="34">
        <f t="shared" si="329"/>
        <v>0</v>
      </c>
      <c r="Q651" s="34">
        <f t="shared" si="329"/>
        <v>0</v>
      </c>
      <c r="R651" s="34">
        <f t="shared" si="329"/>
        <v>0</v>
      </c>
      <c r="S651" s="34">
        <f t="shared" si="329"/>
        <v>0</v>
      </c>
      <c r="T651" s="34">
        <f t="shared" si="329"/>
        <v>0</v>
      </c>
      <c r="U651" s="34">
        <f t="shared" si="329"/>
        <v>0</v>
      </c>
      <c r="V651" s="34">
        <f t="shared" si="329"/>
        <v>0</v>
      </c>
      <c r="W651" s="34">
        <f t="shared" si="329"/>
        <v>0</v>
      </c>
      <c r="X651" s="34">
        <f t="shared" si="329"/>
        <v>0</v>
      </c>
      <c r="Y651" s="34">
        <f t="shared" si="329"/>
        <v>0</v>
      </c>
      <c r="Z651" s="34">
        <f t="shared" si="329"/>
        <v>0</v>
      </c>
      <c r="AA651" s="34">
        <f t="shared" si="329"/>
        <v>0</v>
      </c>
      <c r="AB651" s="34">
        <f t="shared" si="329"/>
        <v>0</v>
      </c>
      <c r="AC651" s="34">
        <f t="shared" si="329"/>
        <v>0</v>
      </c>
      <c r="AD651" s="34">
        <f t="shared" si="329"/>
        <v>0</v>
      </c>
      <c r="AE651" s="34">
        <f t="shared" si="329"/>
        <v>0</v>
      </c>
      <c r="AF651" s="34">
        <f t="shared" si="329"/>
        <v>0</v>
      </c>
      <c r="AG651" s="34">
        <f t="shared" si="329"/>
        <v>0</v>
      </c>
      <c r="AH651" s="34">
        <f t="shared" si="329"/>
        <v>0</v>
      </c>
      <c r="AI651" s="34">
        <f t="shared" si="329"/>
        <v>0</v>
      </c>
      <c r="AJ651" s="34">
        <f t="shared" si="329"/>
        <v>0</v>
      </c>
      <c r="AK651" s="34">
        <f t="shared" si="329"/>
        <v>0</v>
      </c>
      <c r="AL651" s="34">
        <f t="shared" si="329"/>
        <v>0</v>
      </c>
      <c r="AM651" s="34">
        <f t="shared" si="329"/>
        <v>0</v>
      </c>
      <c r="AN651" s="34">
        <f t="shared" si="329"/>
        <v>0</v>
      </c>
      <c r="AO651" s="34">
        <f t="shared" si="329"/>
        <v>0</v>
      </c>
      <c r="AP651" s="34">
        <f t="shared" si="329"/>
        <v>0</v>
      </c>
      <c r="AQ651" s="34">
        <f t="shared" si="329"/>
        <v>0</v>
      </c>
      <c r="AR651" s="34">
        <f t="shared" si="329"/>
        <v>0</v>
      </c>
      <c r="AS651" s="34">
        <f t="shared" si="329"/>
        <v>0</v>
      </c>
      <c r="AT651" s="34">
        <f t="shared" si="329"/>
        <v>0</v>
      </c>
      <c r="AU651" s="34">
        <f t="shared" si="329"/>
        <v>0</v>
      </c>
      <c r="AV651" s="34">
        <f t="shared" si="329"/>
        <v>4538977.4670740031</v>
      </c>
      <c r="AX651" s="35" t="str">
        <f t="shared" si="301"/>
        <v>OK</v>
      </c>
      <c r="AY651" s="53">
        <v>671</v>
      </c>
      <c r="AZ651" s="5">
        <f t="shared" si="308"/>
        <v>4538977.4670740031</v>
      </c>
      <c r="BA651" s="7">
        <f>IF(AY651&lt;&gt;0,VLOOKUP(AY651,'2021 ROO Import'!$A$1:$D$966,4,FALSE),0)</f>
        <v>4538977.4670740031</v>
      </c>
    </row>
    <row r="652" spans="1:53" ht="9.75" customHeight="1" x14ac:dyDescent="0.2">
      <c r="A652" s="25">
        <f t="shared" si="328"/>
        <v>652</v>
      </c>
      <c r="AX652" s="35" t="str">
        <f t="shared" si="301"/>
        <v/>
      </c>
      <c r="AZ652" s="5">
        <f t="shared" si="308"/>
        <v>0</v>
      </c>
      <c r="BA652" s="7">
        <f>IF(AY652&lt;&gt;0,VLOOKUP(AY652,'2021 ROO Import'!$A$1:$D$966,4,FALSE),0)</f>
        <v>0</v>
      </c>
    </row>
    <row r="653" spans="1:53" ht="9.75" customHeight="1" x14ac:dyDescent="0.2">
      <c r="A653" s="25">
        <f t="shared" si="328"/>
        <v>653</v>
      </c>
      <c r="B653" s="3" t="s">
        <v>612</v>
      </c>
      <c r="AX653" s="35" t="str">
        <f t="shared" si="301"/>
        <v/>
      </c>
      <c r="AZ653" s="5">
        <f t="shared" si="308"/>
        <v>0</v>
      </c>
      <c r="BA653" s="7">
        <f>IF(AY653&lt;&gt;0,VLOOKUP(AY653,'2021 ROO Import'!$A$1:$D$966,4,FALSE),0)</f>
        <v>0</v>
      </c>
    </row>
    <row r="654" spans="1:53" ht="9.75" customHeight="1" x14ac:dyDescent="0.2">
      <c r="A654" s="25">
        <f t="shared" si="328"/>
        <v>654</v>
      </c>
      <c r="B654" s="3" t="s">
        <v>46</v>
      </c>
      <c r="C654" s="3" t="s">
        <v>613</v>
      </c>
      <c r="E654" s="44" t="s">
        <v>1006</v>
      </c>
      <c r="F654" s="3">
        <f>($AZ654)</f>
        <v>-2165607.8714310843</v>
      </c>
      <c r="G654" s="34">
        <f t="shared" ref="G654:P656" si="330">INDEX(Func_Alloc,MATCH($E654,FA_Desc,0),MATCH(G$6,$G$6:$AV$6,0))*$F654</f>
        <v>0</v>
      </c>
      <c r="H654" s="34">
        <f t="shared" si="330"/>
        <v>0</v>
      </c>
      <c r="I654" s="34">
        <f t="shared" si="330"/>
        <v>0</v>
      </c>
      <c r="J654" s="34">
        <f t="shared" si="330"/>
        <v>0</v>
      </c>
      <c r="K654" s="34">
        <f t="shared" si="330"/>
        <v>0</v>
      </c>
      <c r="L654" s="34">
        <f t="shared" si="330"/>
        <v>0</v>
      </c>
      <c r="M654" s="34">
        <f t="shared" si="330"/>
        <v>0</v>
      </c>
      <c r="N654" s="34">
        <f t="shared" si="330"/>
        <v>0</v>
      </c>
      <c r="O654" s="34">
        <f t="shared" si="330"/>
        <v>0</v>
      </c>
      <c r="P654" s="34">
        <f t="shared" si="330"/>
        <v>0</v>
      </c>
      <c r="Q654" s="34">
        <f t="shared" ref="Q654:Z656" si="331">INDEX(Func_Alloc,MATCH($E654,FA_Desc,0),MATCH(Q$6,$G$6:$AV$6,0))*$F654</f>
        <v>0</v>
      </c>
      <c r="R654" s="34">
        <f t="shared" si="331"/>
        <v>0</v>
      </c>
      <c r="S654" s="34">
        <f t="shared" si="331"/>
        <v>0</v>
      </c>
      <c r="T654" s="34">
        <f t="shared" si="331"/>
        <v>0</v>
      </c>
      <c r="U654" s="34">
        <f t="shared" si="331"/>
        <v>0</v>
      </c>
      <c r="V654" s="34">
        <f t="shared" si="331"/>
        <v>0</v>
      </c>
      <c r="W654" s="34">
        <f t="shared" si="331"/>
        <v>0</v>
      </c>
      <c r="X654" s="34">
        <f t="shared" si="331"/>
        <v>0</v>
      </c>
      <c r="Y654" s="34">
        <f t="shared" si="331"/>
        <v>0</v>
      </c>
      <c r="Z654" s="34">
        <f t="shared" si="331"/>
        <v>0</v>
      </c>
      <c r="AA654" s="34">
        <f t="shared" ref="AA654:AJ656" si="332">INDEX(Func_Alloc,MATCH($E654,FA_Desc,0),MATCH(AA$6,$G$6:$AV$6,0))*$F654</f>
        <v>0</v>
      </c>
      <c r="AB654" s="34">
        <f t="shared" si="332"/>
        <v>0</v>
      </c>
      <c r="AC654" s="34">
        <f t="shared" si="332"/>
        <v>0</v>
      </c>
      <c r="AD654" s="34">
        <f t="shared" si="332"/>
        <v>0</v>
      </c>
      <c r="AE654" s="34">
        <f t="shared" si="332"/>
        <v>0</v>
      </c>
      <c r="AF654" s="34">
        <f t="shared" si="332"/>
        <v>0</v>
      </c>
      <c r="AG654" s="34">
        <f t="shared" si="332"/>
        <v>0</v>
      </c>
      <c r="AH654" s="34">
        <f t="shared" si="332"/>
        <v>0</v>
      </c>
      <c r="AI654" s="34">
        <f t="shared" si="332"/>
        <v>0</v>
      </c>
      <c r="AJ654" s="34">
        <f t="shared" si="332"/>
        <v>0</v>
      </c>
      <c r="AK654" s="34">
        <f t="shared" ref="AK654:AV656" si="333">INDEX(Func_Alloc,MATCH($E654,FA_Desc,0),MATCH(AK$6,$G$6:$AV$6,0))*$F654</f>
        <v>0</v>
      </c>
      <c r="AL654" s="34">
        <f t="shared" si="333"/>
        <v>0</v>
      </c>
      <c r="AM654" s="34">
        <f t="shared" si="333"/>
        <v>0</v>
      </c>
      <c r="AN654" s="34">
        <f t="shared" si="333"/>
        <v>0</v>
      </c>
      <c r="AO654" s="34">
        <f t="shared" si="333"/>
        <v>0</v>
      </c>
      <c r="AP654" s="34">
        <f t="shared" si="333"/>
        <v>0</v>
      </c>
      <c r="AQ654" s="34">
        <f t="shared" si="333"/>
        <v>0</v>
      </c>
      <c r="AR654" s="34">
        <f t="shared" si="333"/>
        <v>0</v>
      </c>
      <c r="AS654" s="34">
        <f t="shared" si="333"/>
        <v>0</v>
      </c>
      <c r="AT654" s="34">
        <f t="shared" si="333"/>
        <v>0</v>
      </c>
      <c r="AU654" s="34">
        <f t="shared" si="333"/>
        <v>0</v>
      </c>
      <c r="AV654" s="34">
        <f t="shared" si="333"/>
        <v>-2165607.8714310843</v>
      </c>
      <c r="AX654" s="35" t="str">
        <f t="shared" si="301"/>
        <v>OK</v>
      </c>
      <c r="AY654" s="53">
        <v>674</v>
      </c>
      <c r="AZ654" s="5">
        <f t="shared" si="308"/>
        <v>-2165607.8714310843</v>
      </c>
      <c r="BA654" s="7">
        <f>IF(AY654&lt;&gt;0,VLOOKUP(AY654,'2021 ROO Import'!$A$1:$D$966,4,FALSE),0)</f>
        <v>-2165607.8714310843</v>
      </c>
    </row>
    <row r="655" spans="1:53" ht="9.75" customHeight="1" x14ac:dyDescent="0.2">
      <c r="A655" s="25">
        <f t="shared" si="328"/>
        <v>655</v>
      </c>
      <c r="B655" s="3" t="s">
        <v>46</v>
      </c>
      <c r="C655" s="3" t="s">
        <v>614</v>
      </c>
      <c r="E655" s="44" t="s">
        <v>1006</v>
      </c>
      <c r="F655" s="3">
        <f>($AZ655)</f>
        <v>276879.21532919962</v>
      </c>
      <c r="G655" s="34">
        <f t="shared" si="330"/>
        <v>0</v>
      </c>
      <c r="H655" s="34">
        <f t="shared" si="330"/>
        <v>0</v>
      </c>
      <c r="I655" s="34">
        <f t="shared" si="330"/>
        <v>0</v>
      </c>
      <c r="J655" s="34">
        <f t="shared" si="330"/>
        <v>0</v>
      </c>
      <c r="K655" s="34">
        <f t="shared" si="330"/>
        <v>0</v>
      </c>
      <c r="L655" s="34">
        <f t="shared" si="330"/>
        <v>0</v>
      </c>
      <c r="M655" s="34">
        <f t="shared" si="330"/>
        <v>0</v>
      </c>
      <c r="N655" s="34">
        <f t="shared" si="330"/>
        <v>0</v>
      </c>
      <c r="O655" s="34">
        <f t="shared" si="330"/>
        <v>0</v>
      </c>
      <c r="P655" s="34">
        <f t="shared" si="330"/>
        <v>0</v>
      </c>
      <c r="Q655" s="34">
        <f t="shared" si="331"/>
        <v>0</v>
      </c>
      <c r="R655" s="34">
        <f t="shared" si="331"/>
        <v>0</v>
      </c>
      <c r="S655" s="34">
        <f t="shared" si="331"/>
        <v>0</v>
      </c>
      <c r="T655" s="34">
        <f t="shared" si="331"/>
        <v>0</v>
      </c>
      <c r="U655" s="34">
        <f t="shared" si="331"/>
        <v>0</v>
      </c>
      <c r="V655" s="34">
        <f t="shared" si="331"/>
        <v>0</v>
      </c>
      <c r="W655" s="34">
        <f t="shared" si="331"/>
        <v>0</v>
      </c>
      <c r="X655" s="34">
        <f t="shared" si="331"/>
        <v>0</v>
      </c>
      <c r="Y655" s="34">
        <f t="shared" si="331"/>
        <v>0</v>
      </c>
      <c r="Z655" s="34">
        <f t="shared" si="331"/>
        <v>0</v>
      </c>
      <c r="AA655" s="34">
        <f t="shared" si="332"/>
        <v>0</v>
      </c>
      <c r="AB655" s="34">
        <f t="shared" si="332"/>
        <v>0</v>
      </c>
      <c r="AC655" s="34">
        <f t="shared" si="332"/>
        <v>0</v>
      </c>
      <c r="AD655" s="34">
        <f t="shared" si="332"/>
        <v>0</v>
      </c>
      <c r="AE655" s="34">
        <f t="shared" si="332"/>
        <v>0</v>
      </c>
      <c r="AF655" s="34">
        <f t="shared" si="332"/>
        <v>0</v>
      </c>
      <c r="AG655" s="34">
        <f t="shared" si="332"/>
        <v>0</v>
      </c>
      <c r="AH655" s="34">
        <f t="shared" si="332"/>
        <v>0</v>
      </c>
      <c r="AI655" s="34">
        <f t="shared" si="332"/>
        <v>0</v>
      </c>
      <c r="AJ655" s="34">
        <f t="shared" si="332"/>
        <v>0</v>
      </c>
      <c r="AK655" s="34">
        <f t="shared" si="333"/>
        <v>0</v>
      </c>
      <c r="AL655" s="34">
        <f t="shared" si="333"/>
        <v>0</v>
      </c>
      <c r="AM655" s="34">
        <f t="shared" si="333"/>
        <v>0</v>
      </c>
      <c r="AN655" s="34">
        <f t="shared" si="333"/>
        <v>0</v>
      </c>
      <c r="AO655" s="34">
        <f t="shared" si="333"/>
        <v>0</v>
      </c>
      <c r="AP655" s="34">
        <f t="shared" si="333"/>
        <v>0</v>
      </c>
      <c r="AQ655" s="34">
        <f t="shared" si="333"/>
        <v>0</v>
      </c>
      <c r="AR655" s="34">
        <f t="shared" si="333"/>
        <v>0</v>
      </c>
      <c r="AS655" s="34">
        <f t="shared" si="333"/>
        <v>0</v>
      </c>
      <c r="AT655" s="34">
        <f t="shared" si="333"/>
        <v>0</v>
      </c>
      <c r="AU655" s="34">
        <f t="shared" si="333"/>
        <v>0</v>
      </c>
      <c r="AV655" s="34">
        <f t="shared" si="333"/>
        <v>276879.21532919962</v>
      </c>
      <c r="AX655" s="35" t="str">
        <f t="shared" si="301"/>
        <v>OK</v>
      </c>
      <c r="AY655" s="53">
        <v>675</v>
      </c>
      <c r="AZ655" s="5">
        <f t="shared" si="308"/>
        <v>276879.21532919962</v>
      </c>
      <c r="BA655" s="7">
        <f>IF(AY655&lt;&gt;0,VLOOKUP(AY655,'2021 ROO Import'!$A$1:$D$966,4,FALSE),0)</f>
        <v>276879.21532919962</v>
      </c>
    </row>
    <row r="656" spans="1:53" ht="9.75" customHeight="1" x14ac:dyDescent="0.2">
      <c r="A656" s="25">
        <f t="shared" si="328"/>
        <v>656</v>
      </c>
      <c r="B656" s="3" t="s">
        <v>46</v>
      </c>
      <c r="C656" s="3" t="s">
        <v>666</v>
      </c>
      <c r="E656" s="44" t="s">
        <v>1006</v>
      </c>
      <c r="F656" s="3">
        <f>($AZ656)</f>
        <v>-114137.24047282532</v>
      </c>
      <c r="G656" s="34">
        <f t="shared" si="330"/>
        <v>0</v>
      </c>
      <c r="H656" s="34">
        <f t="shared" si="330"/>
        <v>0</v>
      </c>
      <c r="I656" s="34">
        <f t="shared" si="330"/>
        <v>0</v>
      </c>
      <c r="J656" s="34">
        <f t="shared" si="330"/>
        <v>0</v>
      </c>
      <c r="K656" s="34">
        <f t="shared" si="330"/>
        <v>0</v>
      </c>
      <c r="L656" s="34">
        <f t="shared" si="330"/>
        <v>0</v>
      </c>
      <c r="M656" s="34">
        <f t="shared" si="330"/>
        <v>0</v>
      </c>
      <c r="N656" s="34">
        <f t="shared" si="330"/>
        <v>0</v>
      </c>
      <c r="O656" s="34">
        <f t="shared" si="330"/>
        <v>0</v>
      </c>
      <c r="P656" s="34">
        <f t="shared" si="330"/>
        <v>0</v>
      </c>
      <c r="Q656" s="34">
        <f t="shared" si="331"/>
        <v>0</v>
      </c>
      <c r="R656" s="34">
        <f t="shared" si="331"/>
        <v>0</v>
      </c>
      <c r="S656" s="34">
        <f t="shared" si="331"/>
        <v>0</v>
      </c>
      <c r="T656" s="34">
        <f t="shared" si="331"/>
        <v>0</v>
      </c>
      <c r="U656" s="34">
        <f t="shared" si="331"/>
        <v>0</v>
      </c>
      <c r="V656" s="34">
        <f t="shared" si="331"/>
        <v>0</v>
      </c>
      <c r="W656" s="34">
        <f t="shared" si="331"/>
        <v>0</v>
      </c>
      <c r="X656" s="34">
        <f t="shared" si="331"/>
        <v>0</v>
      </c>
      <c r="Y656" s="34">
        <f t="shared" si="331"/>
        <v>0</v>
      </c>
      <c r="Z656" s="34">
        <f t="shared" si="331"/>
        <v>0</v>
      </c>
      <c r="AA656" s="34">
        <f t="shared" si="332"/>
        <v>0</v>
      </c>
      <c r="AB656" s="34">
        <f t="shared" si="332"/>
        <v>0</v>
      </c>
      <c r="AC656" s="34">
        <f t="shared" si="332"/>
        <v>0</v>
      </c>
      <c r="AD656" s="34">
        <f t="shared" si="332"/>
        <v>0</v>
      </c>
      <c r="AE656" s="34">
        <f t="shared" si="332"/>
        <v>0</v>
      </c>
      <c r="AF656" s="34">
        <f t="shared" si="332"/>
        <v>0</v>
      </c>
      <c r="AG656" s="34">
        <f t="shared" si="332"/>
        <v>0</v>
      </c>
      <c r="AH656" s="34">
        <f t="shared" si="332"/>
        <v>0</v>
      </c>
      <c r="AI656" s="34">
        <f t="shared" si="332"/>
        <v>0</v>
      </c>
      <c r="AJ656" s="34">
        <f t="shared" si="332"/>
        <v>0</v>
      </c>
      <c r="AK656" s="34">
        <f t="shared" si="333"/>
        <v>0</v>
      </c>
      <c r="AL656" s="34">
        <f t="shared" si="333"/>
        <v>0</v>
      </c>
      <c r="AM656" s="34">
        <f t="shared" si="333"/>
        <v>0</v>
      </c>
      <c r="AN656" s="34">
        <f t="shared" si="333"/>
        <v>0</v>
      </c>
      <c r="AO656" s="34">
        <f t="shared" si="333"/>
        <v>0</v>
      </c>
      <c r="AP656" s="34">
        <f t="shared" si="333"/>
        <v>0</v>
      </c>
      <c r="AQ656" s="34">
        <f t="shared" si="333"/>
        <v>0</v>
      </c>
      <c r="AR656" s="34">
        <f t="shared" si="333"/>
        <v>0</v>
      </c>
      <c r="AS656" s="34">
        <f t="shared" si="333"/>
        <v>0</v>
      </c>
      <c r="AT656" s="34">
        <f t="shared" si="333"/>
        <v>0</v>
      </c>
      <c r="AU656" s="34">
        <f t="shared" si="333"/>
        <v>0</v>
      </c>
      <c r="AV656" s="34">
        <f t="shared" si="333"/>
        <v>-114137.24047282532</v>
      </c>
      <c r="AX656" s="35" t="str">
        <f t="shared" si="301"/>
        <v>OK</v>
      </c>
      <c r="AY656" s="53">
        <v>676</v>
      </c>
      <c r="AZ656" s="5">
        <f t="shared" si="308"/>
        <v>-114137.24047282532</v>
      </c>
      <c r="BA656" s="7">
        <f>IF(AY656&lt;&gt;0,VLOOKUP(AY656,'2021 ROO Import'!$A$1:$D$966,4,FALSE),0)</f>
        <v>-114137.24047282532</v>
      </c>
    </row>
    <row r="657" spans="1:53" ht="9.75" customHeight="1" x14ac:dyDescent="0.2">
      <c r="A657" s="25">
        <f t="shared" si="328"/>
        <v>657</v>
      </c>
      <c r="B657" s="3" t="s">
        <v>46</v>
      </c>
      <c r="C657" s="3" t="s">
        <v>615</v>
      </c>
      <c r="F657" s="3">
        <f>SUM(F654:F656)</f>
        <v>-2002865.89657471</v>
      </c>
      <c r="AX657" s="35" t="str">
        <f t="shared" si="301"/>
        <v/>
      </c>
      <c r="AZ657" s="5">
        <f t="shared" si="308"/>
        <v>0</v>
      </c>
      <c r="BA657" s="7">
        <f>IF(AY657&lt;&gt;0,VLOOKUP(AY657,'2021 ROO Import'!$A$1:$D$966,4,FALSE),0)</f>
        <v>0</v>
      </c>
    </row>
    <row r="658" spans="1:53" ht="9.75" customHeight="1" x14ac:dyDescent="0.2">
      <c r="A658" s="25">
        <f t="shared" si="328"/>
        <v>658</v>
      </c>
      <c r="B658" s="3" t="s">
        <v>46</v>
      </c>
      <c r="C658" s="3" t="s">
        <v>46</v>
      </c>
      <c r="AX658" s="35" t="str">
        <f t="shared" si="301"/>
        <v/>
      </c>
      <c r="AZ658" s="5">
        <f t="shared" si="308"/>
        <v>0</v>
      </c>
      <c r="BA658" s="7">
        <f>IF(AY658&lt;&gt;0,VLOOKUP(AY658,'2021 ROO Import'!$A$1:$D$966,4,FALSE),0)</f>
        <v>0</v>
      </c>
    </row>
    <row r="659" spans="1:53" ht="9.75" customHeight="1" x14ac:dyDescent="0.2">
      <c r="A659" s="25">
        <f t="shared" si="328"/>
        <v>659</v>
      </c>
      <c r="B659" s="3" t="s">
        <v>616</v>
      </c>
      <c r="F659" s="3">
        <f>SUM(F539+F599+F601+F635+F638+F645+F647+F651+F657)</f>
        <v>934795227.91924047</v>
      </c>
      <c r="AX659" s="35" t="str">
        <f t="shared" si="301"/>
        <v/>
      </c>
      <c r="AZ659" s="5">
        <f t="shared" si="308"/>
        <v>0</v>
      </c>
      <c r="BA659" s="7">
        <f>IF(AY659&lt;&gt;0,VLOOKUP(AY659,'2021 ROO Import'!$A$1:$D$966,4,FALSE),0)</f>
        <v>0</v>
      </c>
    </row>
    <row r="660" spans="1:53" ht="9.75" customHeight="1" x14ac:dyDescent="0.2">
      <c r="A660" s="25">
        <f t="shared" si="328"/>
        <v>660</v>
      </c>
      <c r="B660" s="3" t="s">
        <v>46</v>
      </c>
      <c r="C660" s="3" t="s">
        <v>46</v>
      </c>
      <c r="AX660" s="35" t="str">
        <f t="shared" si="301"/>
        <v/>
      </c>
      <c r="AZ660" s="5">
        <f t="shared" si="308"/>
        <v>0</v>
      </c>
      <c r="BA660" s="7">
        <f>IF(AY660&lt;&gt;0,VLOOKUP(AY660,'2021 ROO Import'!$A$1:$D$966,4,FALSE),0)</f>
        <v>0</v>
      </c>
    </row>
    <row r="661" spans="1:53" ht="9.75" customHeight="1" x14ac:dyDescent="0.2">
      <c r="A661" s="25">
        <f t="shared" si="328"/>
        <v>661</v>
      </c>
      <c r="B661" s="3" t="s">
        <v>617</v>
      </c>
      <c r="F661" s="3">
        <f>SUM(F301-F659)</f>
        <v>182237686.87158775</v>
      </c>
      <c r="AX661" s="35" t="str">
        <f t="shared" si="301"/>
        <v/>
      </c>
      <c r="AZ661" s="5">
        <f t="shared" si="308"/>
        <v>0</v>
      </c>
      <c r="BA661" s="7">
        <f>IF(AY661&lt;&gt;0,VLOOKUP(AY661,'2021 ROO Import'!$A$1:$D$966,4,FALSE),0)</f>
        <v>0</v>
      </c>
    </row>
    <row r="662" spans="1:53" ht="9.75" customHeight="1" x14ac:dyDescent="0.2">
      <c r="A662" s="25">
        <f t="shared" si="328"/>
        <v>662</v>
      </c>
      <c r="B662" s="3" t="s">
        <v>46</v>
      </c>
      <c r="C662" s="3" t="s">
        <v>46</v>
      </c>
      <c r="AX662" s="35" t="str">
        <f t="shared" si="301"/>
        <v/>
      </c>
      <c r="AZ662" s="5">
        <f t="shared" si="308"/>
        <v>0</v>
      </c>
      <c r="BA662" s="7">
        <f>IF(AY662&lt;&gt;0,VLOOKUP(AY662,'2021 ROO Import'!$A$1:$D$966,4,FALSE),0)</f>
        <v>0</v>
      </c>
    </row>
    <row r="663" spans="1:53" ht="9.75" customHeight="1" x14ac:dyDescent="0.2">
      <c r="A663" s="25">
        <f t="shared" si="328"/>
        <v>663</v>
      </c>
      <c r="B663" s="3" t="s">
        <v>46</v>
      </c>
      <c r="C663" s="3" t="s">
        <v>46</v>
      </c>
      <c r="D663" s="3" t="str">
        <f t="shared" ref="D663:L663" si="334">(D$9)</f>
        <v/>
      </c>
      <c r="E663" s="4" t="str">
        <f t="shared" si="334"/>
        <v/>
      </c>
      <c r="G663" s="35" t="str">
        <f t="shared" si="334"/>
        <v>Base-load</v>
      </c>
      <c r="H663" s="35" t="str">
        <f t="shared" si="334"/>
        <v>Peak</v>
      </c>
      <c r="I663" s="3" t="str">
        <f t="shared" si="334"/>
        <v/>
      </c>
      <c r="J663" s="3" t="str">
        <f t="shared" si="334"/>
        <v/>
      </c>
      <c r="K663" s="3" t="str">
        <f t="shared" si="334"/>
        <v/>
      </c>
      <c r="L663" s="3" t="str">
        <f t="shared" si="334"/>
        <v/>
      </c>
      <c r="AW663" s="3" t="str">
        <f>(AW$9)</f>
        <v/>
      </c>
      <c r="AX663" s="35" t="str">
        <f t="shared" si="301"/>
        <v>OK</v>
      </c>
      <c r="AZ663" s="5">
        <f t="shared" si="308"/>
        <v>0</v>
      </c>
      <c r="BA663" s="7">
        <f>IF(AY663&lt;&gt;0,VLOOKUP(AY663,'2021 ROO Import'!$A$1:$D$966,4,FALSE),0)</f>
        <v>0</v>
      </c>
    </row>
    <row r="664" spans="1:53" ht="9.75" customHeight="1" x14ac:dyDescent="0.2">
      <c r="A664" s="25">
        <f t="shared" si="328"/>
        <v>664</v>
      </c>
      <c r="B664" s="6" t="s">
        <v>721</v>
      </c>
      <c r="C664" s="6"/>
      <c r="AX664" s="35" t="str">
        <f t="shared" si="301"/>
        <v/>
      </c>
      <c r="AZ664" s="5">
        <f t="shared" si="308"/>
        <v>0</v>
      </c>
      <c r="BA664" s="7">
        <f>IF(AY664&lt;&gt;0,VLOOKUP(AY664,'2021 ROO Import'!$A$1:$D$966,4,FALSE),0)</f>
        <v>0</v>
      </c>
    </row>
    <row r="665" spans="1:53" ht="9.75" customHeight="1" x14ac:dyDescent="0.2">
      <c r="A665" s="25">
        <f t="shared" si="328"/>
        <v>665</v>
      </c>
      <c r="B665" s="3" t="s">
        <v>378</v>
      </c>
      <c r="AX665" s="35" t="str">
        <f t="shared" si="301"/>
        <v/>
      </c>
      <c r="AZ665" s="5">
        <f t="shared" si="308"/>
        <v>0</v>
      </c>
      <c r="BA665" s="7">
        <f>IF(AY665&lt;&gt;0,VLOOKUP(AY665,'2021 ROO Import'!$A$1:$D$966,4,FALSE),0)</f>
        <v>0</v>
      </c>
    </row>
    <row r="666" spans="1:53" ht="9.75" customHeight="1" x14ac:dyDescent="0.2">
      <c r="A666" s="25">
        <f t="shared" si="328"/>
        <v>666</v>
      </c>
      <c r="B666" s="3" t="s">
        <v>379</v>
      </c>
      <c r="AX666" s="35" t="str">
        <f t="shared" si="301"/>
        <v/>
      </c>
      <c r="AZ666" s="5">
        <f t="shared" si="308"/>
        <v>0</v>
      </c>
      <c r="BA666" s="7">
        <f>IF(AY666&lt;&gt;0,VLOOKUP(AY666,'2021 ROO Import'!$A$1:$D$966,4,FALSE),0)</f>
        <v>0</v>
      </c>
    </row>
    <row r="667" spans="1:53" ht="9.75" customHeight="1" x14ac:dyDescent="0.2">
      <c r="A667" s="25">
        <f t="shared" si="328"/>
        <v>667</v>
      </c>
      <c r="B667" s="3" t="s">
        <v>690</v>
      </c>
      <c r="E667" s="4" t="str">
        <f>E962</f>
        <v>L-500</v>
      </c>
      <c r="F667" s="3">
        <f t="shared" ref="F667:F692" si="335">($AZ667)</f>
        <v>362074.8910057937</v>
      </c>
      <c r="G667" s="34">
        <f t="shared" ref="G667:AV671" si="336">INDEX(Func_Alloc,MATCH($E667,FA_Desc,0),MATCH(G$6,$G$6:$AV$6,0))*$F667</f>
        <v>165414.28456751621</v>
      </c>
      <c r="H667" s="34">
        <f t="shared" si="336"/>
        <v>0</v>
      </c>
      <c r="I667" s="34">
        <f t="shared" si="336"/>
        <v>0</v>
      </c>
      <c r="J667" s="34">
        <f t="shared" si="336"/>
        <v>196660.60643827749</v>
      </c>
      <c r="K667" s="34">
        <f t="shared" si="336"/>
        <v>0</v>
      </c>
      <c r="L667" s="34">
        <f t="shared" si="336"/>
        <v>0</v>
      </c>
      <c r="M667" s="34">
        <f t="shared" si="336"/>
        <v>0</v>
      </c>
      <c r="N667" s="34">
        <f t="shared" si="336"/>
        <v>0</v>
      </c>
      <c r="O667" s="34">
        <f t="shared" si="336"/>
        <v>0</v>
      </c>
      <c r="P667" s="34">
        <f t="shared" si="336"/>
        <v>0</v>
      </c>
      <c r="Q667" s="34">
        <f t="shared" si="336"/>
        <v>0</v>
      </c>
      <c r="R667" s="34">
        <f t="shared" si="336"/>
        <v>0</v>
      </c>
      <c r="S667" s="34">
        <f t="shared" si="336"/>
        <v>0</v>
      </c>
      <c r="T667" s="34">
        <f t="shared" si="336"/>
        <v>0</v>
      </c>
      <c r="U667" s="34">
        <f t="shared" si="336"/>
        <v>0</v>
      </c>
      <c r="V667" s="34">
        <f t="shared" si="336"/>
        <v>0</v>
      </c>
      <c r="W667" s="34">
        <f t="shared" si="336"/>
        <v>0</v>
      </c>
      <c r="X667" s="34">
        <f t="shared" si="336"/>
        <v>0</v>
      </c>
      <c r="Y667" s="34">
        <f t="shared" si="336"/>
        <v>0</v>
      </c>
      <c r="Z667" s="34">
        <f t="shared" si="336"/>
        <v>0</v>
      </c>
      <c r="AA667" s="34">
        <f t="shared" si="336"/>
        <v>0</v>
      </c>
      <c r="AB667" s="34">
        <f t="shared" si="336"/>
        <v>0</v>
      </c>
      <c r="AC667" s="34">
        <f t="shared" si="336"/>
        <v>0</v>
      </c>
      <c r="AD667" s="34">
        <f t="shared" si="336"/>
        <v>0</v>
      </c>
      <c r="AE667" s="34">
        <f t="shared" si="336"/>
        <v>0</v>
      </c>
      <c r="AF667" s="34">
        <f t="shared" si="336"/>
        <v>0</v>
      </c>
      <c r="AG667" s="34">
        <f t="shared" si="336"/>
        <v>0</v>
      </c>
      <c r="AH667" s="34">
        <f t="shared" si="336"/>
        <v>0</v>
      </c>
      <c r="AI667" s="34">
        <f t="shared" si="336"/>
        <v>0</v>
      </c>
      <c r="AJ667" s="34">
        <f t="shared" si="336"/>
        <v>0</v>
      </c>
      <c r="AK667" s="34">
        <f t="shared" si="336"/>
        <v>0</v>
      </c>
      <c r="AL667" s="34">
        <f t="shared" si="336"/>
        <v>0</v>
      </c>
      <c r="AM667" s="34">
        <f t="shared" si="336"/>
        <v>0</v>
      </c>
      <c r="AN667" s="34">
        <f t="shared" si="336"/>
        <v>0</v>
      </c>
      <c r="AO667" s="34">
        <f t="shared" si="336"/>
        <v>0</v>
      </c>
      <c r="AP667" s="34">
        <f t="shared" si="336"/>
        <v>0</v>
      </c>
      <c r="AQ667" s="34">
        <f t="shared" si="336"/>
        <v>0</v>
      </c>
      <c r="AR667" s="34">
        <f t="shared" si="336"/>
        <v>0</v>
      </c>
      <c r="AS667" s="34">
        <f t="shared" si="336"/>
        <v>0</v>
      </c>
      <c r="AT667" s="34">
        <f t="shared" si="336"/>
        <v>0</v>
      </c>
      <c r="AU667" s="34">
        <f t="shared" si="336"/>
        <v>0</v>
      </c>
      <c r="AV667" s="34">
        <f t="shared" si="336"/>
        <v>0</v>
      </c>
      <c r="AX667" s="35" t="str">
        <f t="shared" si="301"/>
        <v>OK</v>
      </c>
      <c r="AY667" s="53">
        <v>775</v>
      </c>
      <c r="AZ667" s="5">
        <f t="shared" si="308"/>
        <v>362074.8910057937</v>
      </c>
      <c r="BA667" s="7">
        <f>IF(AY667&lt;&gt;0,VLOOKUP(AY667,'2021 ROO Import'!$A$1:$D$966,4,FALSE),0)</f>
        <v>362074.8910057937</v>
      </c>
    </row>
    <row r="668" spans="1:53" ht="9.75" customHeight="1" x14ac:dyDescent="0.2">
      <c r="A668" s="25">
        <f t="shared" si="328"/>
        <v>668</v>
      </c>
      <c r="B668" s="3" t="s">
        <v>691</v>
      </c>
      <c r="E668" s="4" t="str">
        <f>$E$20</f>
        <v xml:space="preserve">   PI-S</v>
      </c>
      <c r="F668" s="3">
        <f t="shared" si="335"/>
        <v>0</v>
      </c>
      <c r="G668" s="34">
        <f t="shared" si="336"/>
        <v>0</v>
      </c>
      <c r="H668" s="34">
        <f t="shared" si="336"/>
        <v>0</v>
      </c>
      <c r="I668" s="34">
        <f t="shared" si="336"/>
        <v>0</v>
      </c>
      <c r="J668" s="34">
        <f t="shared" si="336"/>
        <v>0</v>
      </c>
      <c r="K668" s="34">
        <f t="shared" si="336"/>
        <v>0</v>
      </c>
      <c r="L668" s="34">
        <f t="shared" si="336"/>
        <v>0</v>
      </c>
      <c r="M668" s="34">
        <f t="shared" si="336"/>
        <v>0</v>
      </c>
      <c r="N668" s="34">
        <f t="shared" si="336"/>
        <v>0</v>
      </c>
      <c r="O668" s="34">
        <f t="shared" si="336"/>
        <v>0</v>
      </c>
      <c r="P668" s="34">
        <f t="shared" si="336"/>
        <v>0</v>
      </c>
      <c r="Q668" s="34">
        <f t="shared" si="336"/>
        <v>0</v>
      </c>
      <c r="R668" s="34">
        <f t="shared" si="336"/>
        <v>0</v>
      </c>
      <c r="S668" s="34">
        <f t="shared" si="336"/>
        <v>0</v>
      </c>
      <c r="T668" s="34">
        <f t="shared" si="336"/>
        <v>0</v>
      </c>
      <c r="U668" s="34">
        <f t="shared" si="336"/>
        <v>0</v>
      </c>
      <c r="V668" s="34">
        <f t="shared" si="336"/>
        <v>0</v>
      </c>
      <c r="W668" s="34">
        <f t="shared" si="336"/>
        <v>0</v>
      </c>
      <c r="X668" s="34">
        <f t="shared" si="336"/>
        <v>0</v>
      </c>
      <c r="Y668" s="34">
        <f t="shared" si="336"/>
        <v>0</v>
      </c>
      <c r="Z668" s="34">
        <f t="shared" si="336"/>
        <v>0</v>
      </c>
      <c r="AA668" s="34">
        <f t="shared" si="336"/>
        <v>0</v>
      </c>
      <c r="AB668" s="34">
        <f t="shared" si="336"/>
        <v>0</v>
      </c>
      <c r="AC668" s="34">
        <f t="shared" si="336"/>
        <v>0</v>
      </c>
      <c r="AD668" s="34">
        <f t="shared" si="336"/>
        <v>0</v>
      </c>
      <c r="AE668" s="34">
        <f t="shared" si="336"/>
        <v>0</v>
      </c>
      <c r="AF668" s="34">
        <f t="shared" si="336"/>
        <v>0</v>
      </c>
      <c r="AG668" s="34">
        <f t="shared" si="336"/>
        <v>0</v>
      </c>
      <c r="AH668" s="34">
        <f t="shared" si="336"/>
        <v>0</v>
      </c>
      <c r="AI668" s="34">
        <f t="shared" si="336"/>
        <v>0</v>
      </c>
      <c r="AJ668" s="34">
        <f t="shared" si="336"/>
        <v>0</v>
      </c>
      <c r="AK668" s="34">
        <f t="shared" si="336"/>
        <v>0</v>
      </c>
      <c r="AL668" s="34">
        <f t="shared" si="336"/>
        <v>0</v>
      </c>
      <c r="AM668" s="34">
        <f t="shared" si="336"/>
        <v>0</v>
      </c>
      <c r="AN668" s="34">
        <f t="shared" si="336"/>
        <v>0</v>
      </c>
      <c r="AO668" s="34">
        <f t="shared" si="336"/>
        <v>0</v>
      </c>
      <c r="AP668" s="34">
        <f t="shared" si="336"/>
        <v>0</v>
      </c>
      <c r="AQ668" s="34">
        <f t="shared" si="336"/>
        <v>0</v>
      </c>
      <c r="AR668" s="34">
        <f t="shared" si="336"/>
        <v>0</v>
      </c>
      <c r="AS668" s="34">
        <f t="shared" si="336"/>
        <v>0</v>
      </c>
      <c r="AT668" s="34">
        <f t="shared" si="336"/>
        <v>0</v>
      </c>
      <c r="AU668" s="34">
        <f t="shared" si="336"/>
        <v>0</v>
      </c>
      <c r="AV668" s="34">
        <f t="shared" si="336"/>
        <v>0</v>
      </c>
      <c r="AX668" s="35" t="str">
        <f t="shared" si="301"/>
        <v>OK</v>
      </c>
      <c r="AY668" s="53">
        <v>776</v>
      </c>
      <c r="AZ668" s="5">
        <f t="shared" si="308"/>
        <v>0</v>
      </c>
      <c r="BA668" s="7">
        <f>IF(AY668&lt;&gt;0,VLOOKUP(AY668,'2021 ROO Import'!$A$1:$D$966,4,FALSE),0)</f>
        <v>0</v>
      </c>
    </row>
    <row r="669" spans="1:53" ht="9.75" customHeight="1" x14ac:dyDescent="0.2">
      <c r="A669" s="25">
        <f t="shared" si="328"/>
        <v>669</v>
      </c>
      <c r="B669" s="3" t="s">
        <v>692</v>
      </c>
      <c r="G669" s="34"/>
      <c r="AX669" s="35" t="str">
        <f t="shared" si="301"/>
        <v/>
      </c>
      <c r="AY669" s="53">
        <v>777</v>
      </c>
      <c r="AZ669" s="5">
        <f t="shared" si="308"/>
        <v>0</v>
      </c>
      <c r="BA669" s="7">
        <f>IF(AY669&lt;&gt;0,VLOOKUP(AY669,'2021 ROO Import'!$A$1:$D$966,4,FALSE),0)</f>
        <v>0</v>
      </c>
    </row>
    <row r="670" spans="1:53" ht="9.75" customHeight="1" x14ac:dyDescent="0.2">
      <c r="A670" s="25">
        <f t="shared" si="328"/>
        <v>670</v>
      </c>
      <c r="B670" s="3" t="s">
        <v>63</v>
      </c>
      <c r="E670" s="4" t="str">
        <f>$E$20</f>
        <v xml:space="preserve">   PI-S</v>
      </c>
      <c r="F670" s="3">
        <f t="shared" si="335"/>
        <v>0</v>
      </c>
      <c r="G670" s="34">
        <f t="shared" si="336"/>
        <v>0</v>
      </c>
      <c r="H670" s="34">
        <f t="shared" si="336"/>
        <v>0</v>
      </c>
      <c r="I670" s="34">
        <f t="shared" si="336"/>
        <v>0</v>
      </c>
      <c r="J670" s="34">
        <f t="shared" si="336"/>
        <v>0</v>
      </c>
      <c r="K670" s="34">
        <f t="shared" si="336"/>
        <v>0</v>
      </c>
      <c r="L670" s="34">
        <f t="shared" si="336"/>
        <v>0</v>
      </c>
      <c r="M670" s="34">
        <f t="shared" si="336"/>
        <v>0</v>
      </c>
      <c r="N670" s="34">
        <f t="shared" si="336"/>
        <v>0</v>
      </c>
      <c r="O670" s="34">
        <f t="shared" si="336"/>
        <v>0</v>
      </c>
      <c r="P670" s="34">
        <f t="shared" si="336"/>
        <v>0</v>
      </c>
      <c r="Q670" s="34">
        <f t="shared" si="336"/>
        <v>0</v>
      </c>
      <c r="R670" s="34">
        <f t="shared" si="336"/>
        <v>0</v>
      </c>
      <c r="S670" s="34">
        <f t="shared" si="336"/>
        <v>0</v>
      </c>
      <c r="T670" s="34">
        <f t="shared" si="336"/>
        <v>0</v>
      </c>
      <c r="U670" s="34">
        <f t="shared" si="336"/>
        <v>0</v>
      </c>
      <c r="V670" s="34">
        <f t="shared" si="336"/>
        <v>0</v>
      </c>
      <c r="W670" s="34">
        <f t="shared" si="336"/>
        <v>0</v>
      </c>
      <c r="X670" s="34">
        <f t="shared" si="336"/>
        <v>0</v>
      </c>
      <c r="Y670" s="34">
        <f t="shared" si="336"/>
        <v>0</v>
      </c>
      <c r="Z670" s="34">
        <f t="shared" si="336"/>
        <v>0</v>
      </c>
      <c r="AA670" s="34">
        <f t="shared" si="336"/>
        <v>0</v>
      </c>
      <c r="AB670" s="34">
        <f t="shared" si="336"/>
        <v>0</v>
      </c>
      <c r="AC670" s="34">
        <f t="shared" si="336"/>
        <v>0</v>
      </c>
      <c r="AD670" s="34">
        <f t="shared" si="336"/>
        <v>0</v>
      </c>
      <c r="AE670" s="34">
        <f t="shared" si="336"/>
        <v>0</v>
      </c>
      <c r="AF670" s="34">
        <f t="shared" si="336"/>
        <v>0</v>
      </c>
      <c r="AG670" s="34">
        <f t="shared" si="336"/>
        <v>0</v>
      </c>
      <c r="AH670" s="34">
        <f t="shared" si="336"/>
        <v>0</v>
      </c>
      <c r="AI670" s="34">
        <f t="shared" si="336"/>
        <v>0</v>
      </c>
      <c r="AJ670" s="34">
        <f t="shared" si="336"/>
        <v>0</v>
      </c>
      <c r="AK670" s="34">
        <f t="shared" si="336"/>
        <v>0</v>
      </c>
      <c r="AL670" s="34">
        <f t="shared" si="336"/>
        <v>0</v>
      </c>
      <c r="AM670" s="34">
        <f t="shared" si="336"/>
        <v>0</v>
      </c>
      <c r="AN670" s="34">
        <f t="shared" si="336"/>
        <v>0</v>
      </c>
      <c r="AO670" s="34">
        <f t="shared" si="336"/>
        <v>0</v>
      </c>
      <c r="AP670" s="34">
        <f t="shared" si="336"/>
        <v>0</v>
      </c>
      <c r="AQ670" s="34">
        <f t="shared" si="336"/>
        <v>0</v>
      </c>
      <c r="AR670" s="34">
        <f t="shared" si="336"/>
        <v>0</v>
      </c>
      <c r="AS670" s="34">
        <f t="shared" si="336"/>
        <v>0</v>
      </c>
      <c r="AT670" s="34">
        <f t="shared" si="336"/>
        <v>0</v>
      </c>
      <c r="AU670" s="34">
        <f t="shared" si="336"/>
        <v>0</v>
      </c>
      <c r="AV670" s="34">
        <f t="shared" si="336"/>
        <v>0</v>
      </c>
      <c r="AX670" s="35" t="str">
        <f t="shared" si="301"/>
        <v>OK</v>
      </c>
      <c r="AY670" s="53">
        <v>778</v>
      </c>
      <c r="AZ670" s="5">
        <f t="shared" si="308"/>
        <v>0</v>
      </c>
      <c r="BA670" s="7">
        <f>IF(AY670&lt;&gt;0,VLOOKUP(AY670,'2021 ROO Import'!$A$1:$D$966,4,FALSE),0)</f>
        <v>0</v>
      </c>
    </row>
    <row r="671" spans="1:53" ht="9.75" customHeight="1" x14ac:dyDescent="0.2">
      <c r="A671" s="25">
        <f t="shared" si="328"/>
        <v>671</v>
      </c>
      <c r="B671" s="3" t="s">
        <v>153</v>
      </c>
      <c r="E671" s="4" t="str">
        <f>$E$20</f>
        <v xml:space="preserve">   PI-S</v>
      </c>
      <c r="F671" s="3">
        <f t="shared" si="335"/>
        <v>0</v>
      </c>
      <c r="G671" s="34">
        <f t="shared" si="336"/>
        <v>0</v>
      </c>
      <c r="H671" s="34">
        <f t="shared" si="336"/>
        <v>0</v>
      </c>
      <c r="I671" s="34">
        <f t="shared" si="336"/>
        <v>0</v>
      </c>
      <c r="J671" s="34">
        <f t="shared" si="336"/>
        <v>0</v>
      </c>
      <c r="K671" s="34">
        <f t="shared" si="336"/>
        <v>0</v>
      </c>
      <c r="L671" s="34">
        <f t="shared" si="336"/>
        <v>0</v>
      </c>
      <c r="M671" s="34">
        <f t="shared" si="336"/>
        <v>0</v>
      </c>
      <c r="N671" s="34">
        <f t="shared" si="336"/>
        <v>0</v>
      </c>
      <c r="O671" s="34">
        <f t="shared" si="336"/>
        <v>0</v>
      </c>
      <c r="P671" s="34">
        <f t="shared" si="336"/>
        <v>0</v>
      </c>
      <c r="Q671" s="34">
        <f t="shared" si="336"/>
        <v>0</v>
      </c>
      <c r="R671" s="34">
        <f t="shared" si="336"/>
        <v>0</v>
      </c>
      <c r="S671" s="34">
        <f t="shared" si="336"/>
        <v>0</v>
      </c>
      <c r="T671" s="34">
        <f t="shared" si="336"/>
        <v>0</v>
      </c>
      <c r="U671" s="34">
        <f t="shared" si="336"/>
        <v>0</v>
      </c>
      <c r="V671" s="34">
        <f t="shared" si="336"/>
        <v>0</v>
      </c>
      <c r="W671" s="34">
        <f t="shared" si="336"/>
        <v>0</v>
      </c>
      <c r="X671" s="34">
        <f t="shared" si="336"/>
        <v>0</v>
      </c>
      <c r="Y671" s="34">
        <f t="shared" si="336"/>
        <v>0</v>
      </c>
      <c r="Z671" s="34">
        <f t="shared" si="336"/>
        <v>0</v>
      </c>
      <c r="AA671" s="34">
        <f t="shared" si="336"/>
        <v>0</v>
      </c>
      <c r="AB671" s="34">
        <f t="shared" si="336"/>
        <v>0</v>
      </c>
      <c r="AC671" s="34">
        <f t="shared" si="336"/>
        <v>0</v>
      </c>
      <c r="AD671" s="34">
        <f t="shared" si="336"/>
        <v>0</v>
      </c>
      <c r="AE671" s="34">
        <f t="shared" si="336"/>
        <v>0</v>
      </c>
      <c r="AF671" s="34">
        <f t="shared" si="336"/>
        <v>0</v>
      </c>
      <c r="AG671" s="34">
        <f t="shared" si="336"/>
        <v>0</v>
      </c>
      <c r="AH671" s="34">
        <f t="shared" si="336"/>
        <v>0</v>
      </c>
      <c r="AI671" s="34">
        <f t="shared" si="336"/>
        <v>0</v>
      </c>
      <c r="AJ671" s="34">
        <f t="shared" si="336"/>
        <v>0</v>
      </c>
      <c r="AK671" s="34">
        <f t="shared" si="336"/>
        <v>0</v>
      </c>
      <c r="AL671" s="34">
        <f t="shared" si="336"/>
        <v>0</v>
      </c>
      <c r="AM671" s="34">
        <f t="shared" si="336"/>
        <v>0</v>
      </c>
      <c r="AN671" s="34">
        <f t="shared" si="336"/>
        <v>0</v>
      </c>
      <c r="AO671" s="34">
        <f t="shared" si="336"/>
        <v>0</v>
      </c>
      <c r="AP671" s="34">
        <f t="shared" si="336"/>
        <v>0</v>
      </c>
      <c r="AQ671" s="34">
        <f t="shared" si="336"/>
        <v>0</v>
      </c>
      <c r="AR671" s="34">
        <f t="shared" si="336"/>
        <v>0</v>
      </c>
      <c r="AS671" s="34">
        <f t="shared" si="336"/>
        <v>0</v>
      </c>
      <c r="AT671" s="34">
        <f t="shared" si="336"/>
        <v>0</v>
      </c>
      <c r="AU671" s="34">
        <f t="shared" si="336"/>
        <v>0</v>
      </c>
      <c r="AV671" s="34">
        <f t="shared" si="336"/>
        <v>0</v>
      </c>
      <c r="AX671" s="35" t="str">
        <f t="shared" si="301"/>
        <v>OK</v>
      </c>
      <c r="AY671" s="53">
        <v>779</v>
      </c>
      <c r="AZ671" s="5">
        <f t="shared" si="308"/>
        <v>0</v>
      </c>
      <c r="BA671" s="7">
        <f>IF(AY671&lt;&gt;0,VLOOKUP(AY671,'2021 ROO Import'!$A$1:$D$966,4,FALSE),0)</f>
        <v>0</v>
      </c>
    </row>
    <row r="672" spans="1:53" ht="9.75" customHeight="1" x14ac:dyDescent="0.2">
      <c r="A672" s="25">
        <f t="shared" si="328"/>
        <v>672</v>
      </c>
      <c r="B672" s="3" t="s">
        <v>46</v>
      </c>
      <c r="C672" s="3" t="s">
        <v>693</v>
      </c>
      <c r="F672" s="3">
        <f t="shared" si="335"/>
        <v>0</v>
      </c>
      <c r="AX672" s="35" t="str">
        <f t="shared" si="301"/>
        <v/>
      </c>
      <c r="AZ672" s="5">
        <f t="shared" si="308"/>
        <v>0</v>
      </c>
      <c r="BA672" s="7">
        <f>IF(AY672&lt;&gt;0,VLOOKUP(AY672,'2021 ROO Import'!$A$1:$D$966,4,FALSE),0)</f>
        <v>0</v>
      </c>
    </row>
    <row r="673" spans="1:53" ht="9.75" customHeight="1" x14ac:dyDescent="0.2">
      <c r="A673" s="25">
        <f t="shared" si="328"/>
        <v>673</v>
      </c>
      <c r="B673" s="3" t="s">
        <v>694</v>
      </c>
      <c r="AX673" s="35" t="str">
        <f t="shared" si="301"/>
        <v/>
      </c>
      <c r="AZ673" s="5">
        <f t="shared" si="308"/>
        <v>0</v>
      </c>
      <c r="BA673" s="7">
        <f>IF(AY673&lt;&gt;0,VLOOKUP(AY673,'2021 ROO Import'!$A$1:$D$966,4,FALSE),0)</f>
        <v>0</v>
      </c>
    </row>
    <row r="674" spans="1:53" ht="9.75" customHeight="1" x14ac:dyDescent="0.2">
      <c r="A674" s="25">
        <f t="shared" si="328"/>
        <v>674</v>
      </c>
      <c r="B674" s="3" t="s">
        <v>63</v>
      </c>
      <c r="E674" s="4" t="str">
        <f>$E$20</f>
        <v xml:space="preserve">   PI-S</v>
      </c>
      <c r="F674" s="3">
        <f t="shared" si="335"/>
        <v>9.9999999999999995E-8</v>
      </c>
      <c r="G674" s="34">
        <f t="shared" ref="G674:V674" si="337">INDEX(Func_Alloc,MATCH($E674,FA_Desc,0),MATCH(G$6,$G$6:$AV$6,0))*$F674</f>
        <v>4.568510235769686E-8</v>
      </c>
      <c r="H674" s="34">
        <f t="shared" si="337"/>
        <v>0</v>
      </c>
      <c r="I674" s="34">
        <f t="shared" si="337"/>
        <v>0</v>
      </c>
      <c r="J674" s="34">
        <f t="shared" si="337"/>
        <v>5.4314897642303136E-8</v>
      </c>
      <c r="K674" s="34">
        <f t="shared" si="337"/>
        <v>0</v>
      </c>
      <c r="L674" s="34">
        <f t="shared" si="337"/>
        <v>0</v>
      </c>
      <c r="M674" s="34">
        <f t="shared" si="337"/>
        <v>0</v>
      </c>
      <c r="N674" s="34">
        <f t="shared" si="337"/>
        <v>0</v>
      </c>
      <c r="O674" s="34">
        <f t="shared" si="337"/>
        <v>0</v>
      </c>
      <c r="P674" s="34">
        <f t="shared" si="337"/>
        <v>0</v>
      </c>
      <c r="Q674" s="34">
        <f t="shared" si="337"/>
        <v>0</v>
      </c>
      <c r="R674" s="34">
        <f t="shared" si="337"/>
        <v>0</v>
      </c>
      <c r="S674" s="34">
        <f t="shared" si="337"/>
        <v>0</v>
      </c>
      <c r="T674" s="34">
        <f t="shared" si="337"/>
        <v>0</v>
      </c>
      <c r="U674" s="34">
        <f t="shared" si="337"/>
        <v>0</v>
      </c>
      <c r="V674" s="34">
        <f t="shared" si="337"/>
        <v>0</v>
      </c>
      <c r="W674" s="34">
        <f t="shared" ref="H674:AV675" si="338">INDEX(Func_Alloc,MATCH($E674,FA_Desc,0),MATCH(W$6,$G$6:$AV$6,0))*$F674</f>
        <v>0</v>
      </c>
      <c r="X674" s="34">
        <f t="shared" si="338"/>
        <v>0</v>
      </c>
      <c r="Y674" s="34">
        <f t="shared" si="338"/>
        <v>0</v>
      </c>
      <c r="Z674" s="34">
        <f t="shared" si="338"/>
        <v>0</v>
      </c>
      <c r="AA674" s="34">
        <f t="shared" si="338"/>
        <v>0</v>
      </c>
      <c r="AB674" s="34">
        <f t="shared" si="338"/>
        <v>0</v>
      </c>
      <c r="AC674" s="34">
        <f t="shared" si="338"/>
        <v>0</v>
      </c>
      <c r="AD674" s="34">
        <f t="shared" si="338"/>
        <v>0</v>
      </c>
      <c r="AE674" s="34">
        <f t="shared" si="338"/>
        <v>0</v>
      </c>
      <c r="AF674" s="34">
        <f t="shared" si="338"/>
        <v>0</v>
      </c>
      <c r="AG674" s="34">
        <f t="shared" si="338"/>
        <v>0</v>
      </c>
      <c r="AH674" s="34">
        <f t="shared" si="338"/>
        <v>0</v>
      </c>
      <c r="AI674" s="34">
        <f t="shared" si="338"/>
        <v>0</v>
      </c>
      <c r="AJ674" s="34">
        <f t="shared" si="338"/>
        <v>0</v>
      </c>
      <c r="AK674" s="34">
        <f t="shared" si="338"/>
        <v>0</v>
      </c>
      <c r="AL674" s="34">
        <f t="shared" si="338"/>
        <v>0</v>
      </c>
      <c r="AM674" s="34">
        <f t="shared" si="338"/>
        <v>0</v>
      </c>
      <c r="AN674" s="34">
        <f t="shared" si="338"/>
        <v>0</v>
      </c>
      <c r="AO674" s="34">
        <f t="shared" si="338"/>
        <v>0</v>
      </c>
      <c r="AP674" s="34">
        <f t="shared" si="338"/>
        <v>0</v>
      </c>
      <c r="AQ674" s="34">
        <f t="shared" si="338"/>
        <v>0</v>
      </c>
      <c r="AR674" s="34">
        <f t="shared" si="338"/>
        <v>0</v>
      </c>
      <c r="AS674" s="34">
        <f t="shared" si="338"/>
        <v>0</v>
      </c>
      <c r="AT674" s="34">
        <f t="shared" si="338"/>
        <v>0</v>
      </c>
      <c r="AU674" s="34">
        <f t="shared" si="338"/>
        <v>0</v>
      </c>
      <c r="AV674" s="34">
        <f t="shared" si="338"/>
        <v>0</v>
      </c>
      <c r="AX674" s="35" t="str">
        <f t="shared" si="301"/>
        <v>OK</v>
      </c>
      <c r="AY674" s="53">
        <v>785</v>
      </c>
      <c r="AZ674" s="5">
        <f t="shared" si="308"/>
        <v>9.9999999999999995E-8</v>
      </c>
      <c r="BA674" s="7">
        <f>IF(AY674&lt;&gt;0,VLOOKUP(AY674,'2021 ROO Import'!$A$1:$D$966,4,FALSE),0)</f>
        <v>9.9999999999999995E-8</v>
      </c>
    </row>
    <row r="675" spans="1:53" ht="9.75" customHeight="1" x14ac:dyDescent="0.2">
      <c r="A675" s="25">
        <f t="shared" si="328"/>
        <v>675</v>
      </c>
      <c r="B675" s="3" t="s">
        <v>153</v>
      </c>
      <c r="E675" s="4" t="str">
        <f>$E$20</f>
        <v xml:space="preserve">   PI-S</v>
      </c>
      <c r="F675" s="3">
        <f t="shared" si="335"/>
        <v>0</v>
      </c>
      <c r="G675" s="34">
        <f>INDEX(Func_Alloc,MATCH($E675,FA_Desc,0),MATCH(G$6,$G$6:$AV$6,0))*$F675</f>
        <v>0</v>
      </c>
      <c r="H675" s="34">
        <f t="shared" si="338"/>
        <v>0</v>
      </c>
      <c r="I675" s="34">
        <f t="shared" si="338"/>
        <v>0</v>
      </c>
      <c r="J675" s="34">
        <f t="shared" si="338"/>
        <v>0</v>
      </c>
      <c r="K675" s="34">
        <f t="shared" si="338"/>
        <v>0</v>
      </c>
      <c r="L675" s="34">
        <f t="shared" si="338"/>
        <v>0</v>
      </c>
      <c r="M675" s="34">
        <f t="shared" si="338"/>
        <v>0</v>
      </c>
      <c r="N675" s="34">
        <f t="shared" si="338"/>
        <v>0</v>
      </c>
      <c r="O675" s="34">
        <f t="shared" si="338"/>
        <v>0</v>
      </c>
      <c r="P675" s="34">
        <f t="shared" si="338"/>
        <v>0</v>
      </c>
      <c r="Q675" s="34">
        <f t="shared" si="338"/>
        <v>0</v>
      </c>
      <c r="R675" s="34">
        <f t="shared" si="338"/>
        <v>0</v>
      </c>
      <c r="S675" s="34">
        <f t="shared" si="338"/>
        <v>0</v>
      </c>
      <c r="T675" s="34">
        <f t="shared" si="338"/>
        <v>0</v>
      </c>
      <c r="U675" s="34">
        <f t="shared" si="338"/>
        <v>0</v>
      </c>
      <c r="V675" s="34">
        <f t="shared" si="338"/>
        <v>0</v>
      </c>
      <c r="W675" s="34">
        <f t="shared" si="338"/>
        <v>0</v>
      </c>
      <c r="X675" s="34">
        <f t="shared" si="338"/>
        <v>0</v>
      </c>
      <c r="Y675" s="34">
        <f t="shared" si="338"/>
        <v>0</v>
      </c>
      <c r="Z675" s="34">
        <f t="shared" si="338"/>
        <v>0</v>
      </c>
      <c r="AA675" s="34">
        <f t="shared" si="338"/>
        <v>0</v>
      </c>
      <c r="AB675" s="34">
        <f t="shared" si="338"/>
        <v>0</v>
      </c>
      <c r="AC675" s="34">
        <f t="shared" si="338"/>
        <v>0</v>
      </c>
      <c r="AD675" s="34">
        <f t="shared" si="338"/>
        <v>0</v>
      </c>
      <c r="AE675" s="34">
        <f t="shared" si="338"/>
        <v>0</v>
      </c>
      <c r="AF675" s="34">
        <f t="shared" si="338"/>
        <v>0</v>
      </c>
      <c r="AG675" s="34">
        <f t="shared" si="338"/>
        <v>0</v>
      </c>
      <c r="AH675" s="34">
        <f t="shared" si="338"/>
        <v>0</v>
      </c>
      <c r="AI675" s="34">
        <f t="shared" si="338"/>
        <v>0</v>
      </c>
      <c r="AJ675" s="34">
        <f t="shared" si="338"/>
        <v>0</v>
      </c>
      <c r="AK675" s="34">
        <f t="shared" si="338"/>
        <v>0</v>
      </c>
      <c r="AL675" s="34">
        <f t="shared" si="338"/>
        <v>0</v>
      </c>
      <c r="AM675" s="34">
        <f t="shared" si="338"/>
        <v>0</v>
      </c>
      <c r="AN675" s="34">
        <f t="shared" si="338"/>
        <v>0</v>
      </c>
      <c r="AO675" s="34">
        <f t="shared" si="338"/>
        <v>0</v>
      </c>
      <c r="AP675" s="34">
        <f t="shared" si="338"/>
        <v>0</v>
      </c>
      <c r="AQ675" s="34">
        <f t="shared" si="338"/>
        <v>0</v>
      </c>
      <c r="AR675" s="34">
        <f t="shared" si="338"/>
        <v>0</v>
      </c>
      <c r="AS675" s="34">
        <f t="shared" si="338"/>
        <v>0</v>
      </c>
      <c r="AT675" s="34">
        <f t="shared" si="338"/>
        <v>0</v>
      </c>
      <c r="AU675" s="34">
        <f t="shared" si="338"/>
        <v>0</v>
      </c>
      <c r="AV675" s="34">
        <f t="shared" si="338"/>
        <v>0</v>
      </c>
      <c r="AX675" s="35" t="str">
        <f t="shared" si="301"/>
        <v>OK</v>
      </c>
      <c r="AZ675" s="5">
        <f t="shared" si="308"/>
        <v>0</v>
      </c>
      <c r="BA675" s="7">
        <f>IF(AY675&lt;&gt;0,VLOOKUP(AY675,'2021 ROO Import'!$A$1:$D$966,4,FALSE),0)</f>
        <v>0</v>
      </c>
    </row>
    <row r="676" spans="1:53" ht="9.75" customHeight="1" x14ac:dyDescent="0.2">
      <c r="A676" s="25">
        <f t="shared" si="328"/>
        <v>676</v>
      </c>
      <c r="B676" s="3" t="s">
        <v>46</v>
      </c>
      <c r="C676" s="3" t="s">
        <v>695</v>
      </c>
      <c r="F676" s="3">
        <f t="shared" si="335"/>
        <v>0</v>
      </c>
      <c r="AX676" s="35" t="str">
        <f t="shared" ref="AX676:AX739" si="339">IF(E676&lt;&gt;0,IF(ROUND(SUM(G676:AV676),5)=ROUND(F676,5),"OK","ERROR!"),"")</f>
        <v/>
      </c>
      <c r="AZ676" s="5">
        <f t="shared" si="308"/>
        <v>0</v>
      </c>
      <c r="BA676" s="7">
        <f>IF(AY676&lt;&gt;0,VLOOKUP(AY676,'2021 ROO Import'!$A$1:$D$966,4,FALSE),0)</f>
        <v>0</v>
      </c>
    </row>
    <row r="677" spans="1:53" ht="9.75" customHeight="1" x14ac:dyDescent="0.2">
      <c r="A677" s="25">
        <f t="shared" si="328"/>
        <v>677</v>
      </c>
      <c r="B677" s="3" t="s">
        <v>696</v>
      </c>
      <c r="E677" s="4" t="str">
        <f>$E$20</f>
        <v xml:space="preserve">   PI-S</v>
      </c>
      <c r="F677" s="3">
        <f t="shared" si="335"/>
        <v>0</v>
      </c>
      <c r="G677" s="34">
        <f t="shared" ref="G677:V677" si="340">INDEX(Func_Alloc,MATCH($E677,FA_Desc,0),MATCH(G$6,$G$6:$AV$6,0))*$F677</f>
        <v>0</v>
      </c>
      <c r="H677" s="34">
        <f t="shared" si="340"/>
        <v>0</v>
      </c>
      <c r="I677" s="34">
        <f t="shared" si="340"/>
        <v>0</v>
      </c>
      <c r="J677" s="34">
        <f t="shared" si="340"/>
        <v>0</v>
      </c>
      <c r="K677" s="34">
        <f t="shared" si="340"/>
        <v>0</v>
      </c>
      <c r="L677" s="34">
        <f t="shared" si="340"/>
        <v>0</v>
      </c>
      <c r="M677" s="34">
        <f t="shared" si="340"/>
        <v>0</v>
      </c>
      <c r="N677" s="34">
        <f t="shared" si="340"/>
        <v>0</v>
      </c>
      <c r="O677" s="34">
        <f t="shared" si="340"/>
        <v>0</v>
      </c>
      <c r="P677" s="34">
        <f t="shared" si="340"/>
        <v>0</v>
      </c>
      <c r="Q677" s="34">
        <f t="shared" si="340"/>
        <v>0</v>
      </c>
      <c r="R677" s="34">
        <f t="shared" si="340"/>
        <v>0</v>
      </c>
      <c r="S677" s="34">
        <f t="shared" si="340"/>
        <v>0</v>
      </c>
      <c r="T677" s="34">
        <f t="shared" si="340"/>
        <v>0</v>
      </c>
      <c r="U677" s="34">
        <f t="shared" si="340"/>
        <v>0</v>
      </c>
      <c r="V677" s="34">
        <f t="shared" si="340"/>
        <v>0</v>
      </c>
      <c r="W677" s="34">
        <f t="shared" ref="H677:AV678" si="341">INDEX(Func_Alloc,MATCH($E677,FA_Desc,0),MATCH(W$6,$G$6:$AV$6,0))*$F677</f>
        <v>0</v>
      </c>
      <c r="X677" s="34">
        <f t="shared" si="341"/>
        <v>0</v>
      </c>
      <c r="Y677" s="34">
        <f t="shared" si="341"/>
        <v>0</v>
      </c>
      <c r="Z677" s="34">
        <f t="shared" si="341"/>
        <v>0</v>
      </c>
      <c r="AA677" s="34">
        <f t="shared" si="341"/>
        <v>0</v>
      </c>
      <c r="AB677" s="34">
        <f t="shared" si="341"/>
        <v>0</v>
      </c>
      <c r="AC677" s="34">
        <f t="shared" si="341"/>
        <v>0</v>
      </c>
      <c r="AD677" s="34">
        <f t="shared" si="341"/>
        <v>0</v>
      </c>
      <c r="AE677" s="34">
        <f t="shared" si="341"/>
        <v>0</v>
      </c>
      <c r="AF677" s="34">
        <f t="shared" si="341"/>
        <v>0</v>
      </c>
      <c r="AG677" s="34">
        <f t="shared" si="341"/>
        <v>0</v>
      </c>
      <c r="AH677" s="34">
        <f t="shared" si="341"/>
        <v>0</v>
      </c>
      <c r="AI677" s="34">
        <f t="shared" si="341"/>
        <v>0</v>
      </c>
      <c r="AJ677" s="34">
        <f t="shared" si="341"/>
        <v>0</v>
      </c>
      <c r="AK677" s="34">
        <f t="shared" si="341"/>
        <v>0</v>
      </c>
      <c r="AL677" s="34">
        <f t="shared" si="341"/>
        <v>0</v>
      </c>
      <c r="AM677" s="34">
        <f t="shared" si="341"/>
        <v>0</v>
      </c>
      <c r="AN677" s="34">
        <f t="shared" si="341"/>
        <v>0</v>
      </c>
      <c r="AO677" s="34">
        <f t="shared" si="341"/>
        <v>0</v>
      </c>
      <c r="AP677" s="34">
        <f t="shared" si="341"/>
        <v>0</v>
      </c>
      <c r="AQ677" s="34">
        <f t="shared" si="341"/>
        <v>0</v>
      </c>
      <c r="AR677" s="34">
        <f t="shared" si="341"/>
        <v>0</v>
      </c>
      <c r="AS677" s="34">
        <f t="shared" si="341"/>
        <v>0</v>
      </c>
      <c r="AT677" s="34">
        <f t="shared" si="341"/>
        <v>0</v>
      </c>
      <c r="AU677" s="34">
        <f t="shared" si="341"/>
        <v>0</v>
      </c>
      <c r="AV677" s="34">
        <f t="shared" si="341"/>
        <v>0</v>
      </c>
      <c r="AX677" s="35" t="str">
        <f t="shared" si="339"/>
        <v>OK</v>
      </c>
      <c r="AZ677" s="5">
        <f t="shared" si="308"/>
        <v>0</v>
      </c>
      <c r="BA677" s="7">
        <f>IF(AY677&lt;&gt;0,VLOOKUP(AY677,'2021 ROO Import'!$A$1:$D$966,4,FALSE),0)</f>
        <v>0</v>
      </c>
    </row>
    <row r="678" spans="1:53" ht="9.75" customHeight="1" x14ac:dyDescent="0.2">
      <c r="A678" s="25">
        <f t="shared" si="328"/>
        <v>678</v>
      </c>
      <c r="B678" s="3" t="s">
        <v>697</v>
      </c>
      <c r="E678" s="4" t="str">
        <f>$E$20</f>
        <v xml:space="preserve">   PI-S</v>
      </c>
      <c r="F678" s="3">
        <f t="shared" si="335"/>
        <v>0</v>
      </c>
      <c r="G678" s="34">
        <f>INDEX(Func_Alloc,MATCH($E678,FA_Desc,0),MATCH(G$6,$G$6:$AV$6,0))*$F678</f>
        <v>0</v>
      </c>
      <c r="H678" s="34">
        <f t="shared" si="341"/>
        <v>0</v>
      </c>
      <c r="I678" s="34">
        <f t="shared" si="341"/>
        <v>0</v>
      </c>
      <c r="J678" s="34">
        <f t="shared" si="341"/>
        <v>0</v>
      </c>
      <c r="K678" s="34">
        <f t="shared" si="341"/>
        <v>0</v>
      </c>
      <c r="L678" s="34">
        <f t="shared" si="341"/>
        <v>0</v>
      </c>
      <c r="M678" s="34">
        <f t="shared" si="341"/>
        <v>0</v>
      </c>
      <c r="N678" s="34">
        <f t="shared" si="341"/>
        <v>0</v>
      </c>
      <c r="O678" s="34">
        <f t="shared" si="341"/>
        <v>0</v>
      </c>
      <c r="P678" s="34">
        <f t="shared" si="341"/>
        <v>0</v>
      </c>
      <c r="Q678" s="34">
        <f t="shared" si="341"/>
        <v>0</v>
      </c>
      <c r="R678" s="34">
        <f t="shared" si="341"/>
        <v>0</v>
      </c>
      <c r="S678" s="34">
        <f t="shared" si="341"/>
        <v>0</v>
      </c>
      <c r="T678" s="34">
        <f t="shared" si="341"/>
        <v>0</v>
      </c>
      <c r="U678" s="34">
        <f t="shared" si="341"/>
        <v>0</v>
      </c>
      <c r="V678" s="34">
        <f t="shared" si="341"/>
        <v>0</v>
      </c>
      <c r="W678" s="34">
        <f t="shared" si="341"/>
        <v>0</v>
      </c>
      <c r="X678" s="34">
        <f t="shared" si="341"/>
        <v>0</v>
      </c>
      <c r="Y678" s="34">
        <f t="shared" si="341"/>
        <v>0</v>
      </c>
      <c r="Z678" s="34">
        <f t="shared" si="341"/>
        <v>0</v>
      </c>
      <c r="AA678" s="34">
        <f t="shared" si="341"/>
        <v>0</v>
      </c>
      <c r="AB678" s="34">
        <f t="shared" si="341"/>
        <v>0</v>
      </c>
      <c r="AC678" s="34">
        <f t="shared" si="341"/>
        <v>0</v>
      </c>
      <c r="AD678" s="34">
        <f t="shared" si="341"/>
        <v>0</v>
      </c>
      <c r="AE678" s="34">
        <f t="shared" si="341"/>
        <v>0</v>
      </c>
      <c r="AF678" s="34">
        <f t="shared" si="341"/>
        <v>0</v>
      </c>
      <c r="AG678" s="34">
        <f t="shared" si="341"/>
        <v>0</v>
      </c>
      <c r="AH678" s="34">
        <f t="shared" si="341"/>
        <v>0</v>
      </c>
      <c r="AI678" s="34">
        <f t="shared" si="341"/>
        <v>0</v>
      </c>
      <c r="AJ678" s="34">
        <f t="shared" si="341"/>
        <v>0</v>
      </c>
      <c r="AK678" s="34">
        <f t="shared" si="341"/>
        <v>0</v>
      </c>
      <c r="AL678" s="34">
        <f t="shared" si="341"/>
        <v>0</v>
      </c>
      <c r="AM678" s="34">
        <f t="shared" si="341"/>
        <v>0</v>
      </c>
      <c r="AN678" s="34">
        <f t="shared" si="341"/>
        <v>0</v>
      </c>
      <c r="AO678" s="34">
        <f t="shared" si="341"/>
        <v>0</v>
      </c>
      <c r="AP678" s="34">
        <f t="shared" si="341"/>
        <v>0</v>
      </c>
      <c r="AQ678" s="34">
        <f t="shared" si="341"/>
        <v>0</v>
      </c>
      <c r="AR678" s="34">
        <f t="shared" si="341"/>
        <v>0</v>
      </c>
      <c r="AS678" s="34">
        <f t="shared" si="341"/>
        <v>0</v>
      </c>
      <c r="AT678" s="34">
        <f t="shared" si="341"/>
        <v>0</v>
      </c>
      <c r="AU678" s="34">
        <f t="shared" si="341"/>
        <v>0</v>
      </c>
      <c r="AV678" s="34">
        <f t="shared" si="341"/>
        <v>0</v>
      </c>
      <c r="AX678" s="35" t="str">
        <f t="shared" si="339"/>
        <v>OK</v>
      </c>
      <c r="AZ678" s="5">
        <f t="shared" si="308"/>
        <v>0</v>
      </c>
      <c r="BA678" s="7">
        <f>IF(AY678&lt;&gt;0,VLOOKUP(AY678,'2021 ROO Import'!$A$1:$D$966,4,FALSE),0)</f>
        <v>0</v>
      </c>
    </row>
    <row r="679" spans="1:53" ht="9.75" customHeight="1" x14ac:dyDescent="0.2">
      <c r="A679" s="25">
        <f t="shared" si="328"/>
        <v>679</v>
      </c>
      <c r="B679" s="3" t="s">
        <v>46</v>
      </c>
      <c r="C679" s="3" t="s">
        <v>698</v>
      </c>
      <c r="F679" s="3">
        <f>SUM(F667:F671)+SUM(F674:F678)</f>
        <v>362074.8910058937</v>
      </c>
      <c r="AX679" s="35" t="str">
        <f t="shared" si="339"/>
        <v/>
      </c>
      <c r="AZ679" s="5">
        <f t="shared" si="308"/>
        <v>0</v>
      </c>
      <c r="BA679" s="7">
        <f>IF(AY679&lt;&gt;0,VLOOKUP(AY679,'2021 ROO Import'!$A$1:$D$966,4,FALSE),0)</f>
        <v>0</v>
      </c>
    </row>
    <row r="680" spans="1:53" ht="9.75" customHeight="1" x14ac:dyDescent="0.2">
      <c r="A680" s="25">
        <f t="shared" si="328"/>
        <v>680</v>
      </c>
      <c r="B680" s="3" t="s">
        <v>699</v>
      </c>
      <c r="AX680" s="35" t="str">
        <f t="shared" si="339"/>
        <v/>
      </c>
      <c r="AZ680" s="5">
        <f t="shared" si="308"/>
        <v>0</v>
      </c>
      <c r="BA680" s="7">
        <f>IF(AY680&lt;&gt;0,VLOOKUP(AY680,'2021 ROO Import'!$A$1:$D$966,4,FALSE),0)</f>
        <v>0</v>
      </c>
    </row>
    <row r="681" spans="1:53" ht="9.75" customHeight="1" x14ac:dyDescent="0.2">
      <c r="A681" s="25">
        <f t="shared" si="328"/>
        <v>681</v>
      </c>
      <c r="B681" s="3" t="s">
        <v>397</v>
      </c>
      <c r="AX681" s="35" t="str">
        <f t="shared" si="339"/>
        <v/>
      </c>
      <c r="AZ681" s="5">
        <f t="shared" si="308"/>
        <v>0</v>
      </c>
      <c r="BA681" s="7">
        <f>IF(AY681&lt;&gt;0,VLOOKUP(AY681,'2021 ROO Import'!$A$1:$D$966,4,FALSE),0)</f>
        <v>0</v>
      </c>
    </row>
    <row r="682" spans="1:53" ht="9.75" customHeight="1" x14ac:dyDescent="0.2">
      <c r="A682" s="25">
        <f t="shared" si="328"/>
        <v>682</v>
      </c>
      <c r="B682" s="3" t="s">
        <v>700</v>
      </c>
      <c r="E682" s="4" t="str">
        <f>E964</f>
        <v>L-510</v>
      </c>
      <c r="F682" s="3">
        <f t="shared" si="335"/>
        <v>0</v>
      </c>
      <c r="G682" s="34">
        <f t="shared" ref="G682:V682" si="342">INDEX(Func_Alloc,MATCH($E682,FA_Desc,0),MATCH(G$6,$G$6:$AV$6,0))*$F682</f>
        <v>0</v>
      </c>
      <c r="H682" s="34">
        <f t="shared" si="342"/>
        <v>0</v>
      </c>
      <c r="I682" s="34">
        <f t="shared" si="342"/>
        <v>0</v>
      </c>
      <c r="J682" s="34">
        <f t="shared" si="342"/>
        <v>0</v>
      </c>
      <c r="K682" s="34">
        <f t="shared" si="342"/>
        <v>0</v>
      </c>
      <c r="L682" s="34">
        <f t="shared" si="342"/>
        <v>0</v>
      </c>
      <c r="M682" s="34">
        <f t="shared" si="342"/>
        <v>0</v>
      </c>
      <c r="N682" s="34">
        <f t="shared" si="342"/>
        <v>0</v>
      </c>
      <c r="O682" s="34">
        <f t="shared" si="342"/>
        <v>0</v>
      </c>
      <c r="P682" s="34">
        <f t="shared" si="342"/>
        <v>0</v>
      </c>
      <c r="Q682" s="34">
        <f t="shared" si="342"/>
        <v>0</v>
      </c>
      <c r="R682" s="34">
        <f t="shared" si="342"/>
        <v>0</v>
      </c>
      <c r="S682" s="34">
        <f t="shared" si="342"/>
        <v>0</v>
      </c>
      <c r="T682" s="34">
        <f t="shared" si="342"/>
        <v>0</v>
      </c>
      <c r="U682" s="34">
        <f t="shared" si="342"/>
        <v>0</v>
      </c>
      <c r="V682" s="34">
        <f t="shared" si="342"/>
        <v>0</v>
      </c>
      <c r="W682" s="34">
        <f t="shared" ref="H682:AV683" si="343">INDEX(Func_Alloc,MATCH($E682,FA_Desc,0),MATCH(W$6,$G$6:$AV$6,0))*$F682</f>
        <v>0</v>
      </c>
      <c r="X682" s="34">
        <f t="shared" si="343"/>
        <v>0</v>
      </c>
      <c r="Y682" s="34">
        <f t="shared" si="343"/>
        <v>0</v>
      </c>
      <c r="Z682" s="34">
        <f t="shared" si="343"/>
        <v>0</v>
      </c>
      <c r="AA682" s="34">
        <f t="shared" si="343"/>
        <v>0</v>
      </c>
      <c r="AB682" s="34">
        <f t="shared" si="343"/>
        <v>0</v>
      </c>
      <c r="AC682" s="34">
        <f t="shared" si="343"/>
        <v>0</v>
      </c>
      <c r="AD682" s="34">
        <f t="shared" si="343"/>
        <v>0</v>
      </c>
      <c r="AE682" s="34">
        <f t="shared" si="343"/>
        <v>0</v>
      </c>
      <c r="AF682" s="34">
        <f t="shared" si="343"/>
        <v>0</v>
      </c>
      <c r="AG682" s="34">
        <f t="shared" si="343"/>
        <v>0</v>
      </c>
      <c r="AH682" s="34">
        <f t="shared" si="343"/>
        <v>0</v>
      </c>
      <c r="AI682" s="34">
        <f t="shared" si="343"/>
        <v>0</v>
      </c>
      <c r="AJ682" s="34">
        <f t="shared" si="343"/>
        <v>0</v>
      </c>
      <c r="AK682" s="34">
        <f t="shared" si="343"/>
        <v>0</v>
      </c>
      <c r="AL682" s="34">
        <f t="shared" si="343"/>
        <v>0</v>
      </c>
      <c r="AM682" s="34">
        <f t="shared" si="343"/>
        <v>0</v>
      </c>
      <c r="AN682" s="34">
        <f t="shared" si="343"/>
        <v>0</v>
      </c>
      <c r="AO682" s="34">
        <f t="shared" si="343"/>
        <v>0</v>
      </c>
      <c r="AP682" s="34">
        <f t="shared" si="343"/>
        <v>0</v>
      </c>
      <c r="AQ682" s="34">
        <f t="shared" si="343"/>
        <v>0</v>
      </c>
      <c r="AR682" s="34">
        <f t="shared" si="343"/>
        <v>0</v>
      </c>
      <c r="AS682" s="34">
        <f t="shared" si="343"/>
        <v>0</v>
      </c>
      <c r="AT682" s="34">
        <f t="shared" si="343"/>
        <v>0</v>
      </c>
      <c r="AU682" s="34">
        <f t="shared" si="343"/>
        <v>0</v>
      </c>
      <c r="AV682" s="34">
        <f t="shared" si="343"/>
        <v>0</v>
      </c>
      <c r="AX682" s="35" t="str">
        <f t="shared" si="339"/>
        <v>OK</v>
      </c>
      <c r="AY682" s="53">
        <v>790</v>
      </c>
      <c r="AZ682" s="5">
        <f t="shared" si="308"/>
        <v>0</v>
      </c>
      <c r="BA682" s="7">
        <f>IF(AY682&lt;&gt;0,VLOOKUP(AY682,'2021 ROO Import'!$A$1:$D$966,4,FALSE),0)</f>
        <v>0</v>
      </c>
    </row>
    <row r="683" spans="1:53" ht="9.75" customHeight="1" x14ac:dyDescent="0.2">
      <c r="A683" s="25">
        <f t="shared" si="328"/>
        <v>683</v>
      </c>
      <c r="B683" s="3" t="s">
        <v>701</v>
      </c>
      <c r="E683" s="4" t="str">
        <f>$E$20</f>
        <v xml:space="preserve">   PI-S</v>
      </c>
      <c r="F683" s="3">
        <f t="shared" si="335"/>
        <v>0</v>
      </c>
      <c r="G683" s="34">
        <f>INDEX(Func_Alloc,MATCH($E683,FA_Desc,0),MATCH(G$6,$G$6:$AV$6,0))*$F683</f>
        <v>0</v>
      </c>
      <c r="H683" s="34">
        <f t="shared" si="343"/>
        <v>0</v>
      </c>
      <c r="I683" s="34">
        <f t="shared" si="343"/>
        <v>0</v>
      </c>
      <c r="J683" s="34">
        <f t="shared" si="343"/>
        <v>0</v>
      </c>
      <c r="K683" s="34">
        <f t="shared" si="343"/>
        <v>0</v>
      </c>
      <c r="L683" s="34">
        <f t="shared" si="343"/>
        <v>0</v>
      </c>
      <c r="M683" s="34">
        <f t="shared" si="343"/>
        <v>0</v>
      </c>
      <c r="N683" s="34">
        <f t="shared" si="343"/>
        <v>0</v>
      </c>
      <c r="O683" s="34">
        <f t="shared" si="343"/>
        <v>0</v>
      </c>
      <c r="P683" s="34">
        <f t="shared" si="343"/>
        <v>0</v>
      </c>
      <c r="Q683" s="34">
        <f t="shared" si="343"/>
        <v>0</v>
      </c>
      <c r="R683" s="34">
        <f t="shared" si="343"/>
        <v>0</v>
      </c>
      <c r="S683" s="34">
        <f t="shared" si="343"/>
        <v>0</v>
      </c>
      <c r="T683" s="34">
        <f t="shared" si="343"/>
        <v>0</v>
      </c>
      <c r="U683" s="34">
        <f t="shared" si="343"/>
        <v>0</v>
      </c>
      <c r="V683" s="34">
        <f t="shared" si="343"/>
        <v>0</v>
      </c>
      <c r="W683" s="34">
        <f t="shared" si="343"/>
        <v>0</v>
      </c>
      <c r="X683" s="34">
        <f t="shared" si="343"/>
        <v>0</v>
      </c>
      <c r="Y683" s="34">
        <f t="shared" si="343"/>
        <v>0</v>
      </c>
      <c r="Z683" s="34">
        <f t="shared" si="343"/>
        <v>0</v>
      </c>
      <c r="AA683" s="34">
        <f t="shared" si="343"/>
        <v>0</v>
      </c>
      <c r="AB683" s="34">
        <f t="shared" si="343"/>
        <v>0</v>
      </c>
      <c r="AC683" s="34">
        <f t="shared" si="343"/>
        <v>0</v>
      </c>
      <c r="AD683" s="34">
        <f t="shared" si="343"/>
        <v>0</v>
      </c>
      <c r="AE683" s="34">
        <f t="shared" si="343"/>
        <v>0</v>
      </c>
      <c r="AF683" s="34">
        <f t="shared" si="343"/>
        <v>0</v>
      </c>
      <c r="AG683" s="34">
        <f t="shared" si="343"/>
        <v>0</v>
      </c>
      <c r="AH683" s="34">
        <f t="shared" si="343"/>
        <v>0</v>
      </c>
      <c r="AI683" s="34">
        <f t="shared" si="343"/>
        <v>0</v>
      </c>
      <c r="AJ683" s="34">
        <f t="shared" si="343"/>
        <v>0</v>
      </c>
      <c r="AK683" s="34">
        <f t="shared" si="343"/>
        <v>0</v>
      </c>
      <c r="AL683" s="34">
        <f t="shared" si="343"/>
        <v>0</v>
      </c>
      <c r="AM683" s="34">
        <f t="shared" si="343"/>
        <v>0</v>
      </c>
      <c r="AN683" s="34">
        <f t="shared" si="343"/>
        <v>0</v>
      </c>
      <c r="AO683" s="34">
        <f t="shared" si="343"/>
        <v>0</v>
      </c>
      <c r="AP683" s="34">
        <f t="shared" si="343"/>
        <v>0</v>
      </c>
      <c r="AQ683" s="34">
        <f t="shared" si="343"/>
        <v>0</v>
      </c>
      <c r="AR683" s="34">
        <f t="shared" si="343"/>
        <v>0</v>
      </c>
      <c r="AS683" s="34">
        <f t="shared" si="343"/>
        <v>0</v>
      </c>
      <c r="AT683" s="34">
        <f t="shared" si="343"/>
        <v>0</v>
      </c>
      <c r="AU683" s="34">
        <f t="shared" si="343"/>
        <v>0</v>
      </c>
      <c r="AV683" s="34">
        <f t="shared" si="343"/>
        <v>0</v>
      </c>
      <c r="AX683" s="35" t="str">
        <f t="shared" si="339"/>
        <v>OK</v>
      </c>
      <c r="AY683" s="53">
        <v>791</v>
      </c>
      <c r="AZ683" s="5">
        <f t="shared" si="308"/>
        <v>0</v>
      </c>
      <c r="BA683" s="7">
        <f>IF(AY683&lt;&gt;0,VLOOKUP(AY683,'2021 ROO Import'!$A$1:$D$966,4,FALSE),0)</f>
        <v>0</v>
      </c>
    </row>
    <row r="684" spans="1:53" ht="9.75" customHeight="1" x14ac:dyDescent="0.2">
      <c r="A684" s="25">
        <f t="shared" si="328"/>
        <v>684</v>
      </c>
      <c r="B684" s="3" t="s">
        <v>702</v>
      </c>
      <c r="AX684" s="35" t="str">
        <f t="shared" si="339"/>
        <v/>
      </c>
      <c r="AY684" s="53">
        <v>792</v>
      </c>
      <c r="AZ684" s="5">
        <f t="shared" si="308"/>
        <v>0</v>
      </c>
      <c r="BA684" s="7">
        <f>IF(AY684&lt;&gt;0,VLOOKUP(AY684,'2021 ROO Import'!$A$1:$D$966,4,FALSE),0)</f>
        <v>0</v>
      </c>
    </row>
    <row r="685" spans="1:53" ht="9.75" customHeight="1" x14ac:dyDescent="0.2">
      <c r="A685" s="25">
        <f t="shared" si="328"/>
        <v>685</v>
      </c>
      <c r="B685" s="3" t="s">
        <v>63</v>
      </c>
      <c r="E685" s="4" t="str">
        <f>$E$20</f>
        <v xml:space="preserve">   PI-S</v>
      </c>
      <c r="F685" s="3">
        <f t="shared" si="335"/>
        <v>0</v>
      </c>
      <c r="G685" s="34">
        <f t="shared" ref="G685:V685" si="344">INDEX(Func_Alloc,MATCH($E685,FA_Desc,0),MATCH(G$6,$G$6:$AV$6,0))*$F685</f>
        <v>0</v>
      </c>
      <c r="H685" s="34">
        <f t="shared" si="344"/>
        <v>0</v>
      </c>
      <c r="I685" s="34">
        <f t="shared" si="344"/>
        <v>0</v>
      </c>
      <c r="J685" s="34">
        <f t="shared" si="344"/>
        <v>0</v>
      </c>
      <c r="K685" s="34">
        <f t="shared" si="344"/>
        <v>0</v>
      </c>
      <c r="L685" s="34">
        <f t="shared" si="344"/>
        <v>0</v>
      </c>
      <c r="M685" s="34">
        <f t="shared" si="344"/>
        <v>0</v>
      </c>
      <c r="N685" s="34">
        <f t="shared" si="344"/>
        <v>0</v>
      </c>
      <c r="O685" s="34">
        <f t="shared" si="344"/>
        <v>0</v>
      </c>
      <c r="P685" s="34">
        <f t="shared" si="344"/>
        <v>0</v>
      </c>
      <c r="Q685" s="34">
        <f t="shared" si="344"/>
        <v>0</v>
      </c>
      <c r="R685" s="34">
        <f t="shared" si="344"/>
        <v>0</v>
      </c>
      <c r="S685" s="34">
        <f t="shared" si="344"/>
        <v>0</v>
      </c>
      <c r="T685" s="34">
        <f t="shared" si="344"/>
        <v>0</v>
      </c>
      <c r="U685" s="34">
        <f t="shared" si="344"/>
        <v>0</v>
      </c>
      <c r="V685" s="34">
        <f t="shared" si="344"/>
        <v>0</v>
      </c>
      <c r="W685" s="34">
        <f t="shared" ref="H685:AV686" si="345">INDEX(Func_Alloc,MATCH($E685,FA_Desc,0),MATCH(W$6,$G$6:$AV$6,0))*$F685</f>
        <v>0</v>
      </c>
      <c r="X685" s="34">
        <f t="shared" si="345"/>
        <v>0</v>
      </c>
      <c r="Y685" s="34">
        <f t="shared" si="345"/>
        <v>0</v>
      </c>
      <c r="Z685" s="34">
        <f t="shared" si="345"/>
        <v>0</v>
      </c>
      <c r="AA685" s="34">
        <f t="shared" si="345"/>
        <v>0</v>
      </c>
      <c r="AB685" s="34">
        <f t="shared" si="345"/>
        <v>0</v>
      </c>
      <c r="AC685" s="34">
        <f t="shared" si="345"/>
        <v>0</v>
      </c>
      <c r="AD685" s="34">
        <f t="shared" si="345"/>
        <v>0</v>
      </c>
      <c r="AE685" s="34">
        <f t="shared" si="345"/>
        <v>0</v>
      </c>
      <c r="AF685" s="34">
        <f t="shared" si="345"/>
        <v>0</v>
      </c>
      <c r="AG685" s="34">
        <f t="shared" si="345"/>
        <v>0</v>
      </c>
      <c r="AH685" s="34">
        <f t="shared" si="345"/>
        <v>0</v>
      </c>
      <c r="AI685" s="34">
        <f t="shared" si="345"/>
        <v>0</v>
      </c>
      <c r="AJ685" s="34">
        <f t="shared" si="345"/>
        <v>0</v>
      </c>
      <c r="AK685" s="34">
        <f t="shared" si="345"/>
        <v>0</v>
      </c>
      <c r="AL685" s="34">
        <f t="shared" si="345"/>
        <v>0</v>
      </c>
      <c r="AM685" s="34">
        <f t="shared" si="345"/>
        <v>0</v>
      </c>
      <c r="AN685" s="34">
        <f t="shared" si="345"/>
        <v>0</v>
      </c>
      <c r="AO685" s="34">
        <f t="shared" si="345"/>
        <v>0</v>
      </c>
      <c r="AP685" s="34">
        <f t="shared" si="345"/>
        <v>0</v>
      </c>
      <c r="AQ685" s="34">
        <f t="shared" si="345"/>
        <v>0</v>
      </c>
      <c r="AR685" s="34">
        <f t="shared" si="345"/>
        <v>0</v>
      </c>
      <c r="AS685" s="34">
        <f t="shared" si="345"/>
        <v>0</v>
      </c>
      <c r="AT685" s="34">
        <f t="shared" si="345"/>
        <v>0</v>
      </c>
      <c r="AU685" s="34">
        <f t="shared" si="345"/>
        <v>0</v>
      </c>
      <c r="AV685" s="34">
        <f t="shared" si="345"/>
        <v>0</v>
      </c>
      <c r="AX685" s="35" t="str">
        <f t="shared" si="339"/>
        <v>OK</v>
      </c>
      <c r="AY685" s="53">
        <v>793</v>
      </c>
      <c r="AZ685" s="5">
        <f t="shared" si="308"/>
        <v>0</v>
      </c>
      <c r="BA685" s="7">
        <f>IF(AY685&lt;&gt;0,VLOOKUP(AY685,'2021 ROO Import'!$A$1:$D$966,4,FALSE),0)</f>
        <v>0</v>
      </c>
    </row>
    <row r="686" spans="1:53" ht="9.75" customHeight="1" x14ac:dyDescent="0.2">
      <c r="A686" s="25">
        <f t="shared" si="328"/>
        <v>686</v>
      </c>
      <c r="B686" s="3" t="s">
        <v>153</v>
      </c>
      <c r="E686" s="4" t="str">
        <f>$E$20</f>
        <v xml:space="preserve">   PI-S</v>
      </c>
      <c r="F686" s="3">
        <f t="shared" si="335"/>
        <v>0</v>
      </c>
      <c r="G686" s="34">
        <f>INDEX(Func_Alloc,MATCH($E686,FA_Desc,0),MATCH(G$6,$G$6:$AV$6,0))*$F686</f>
        <v>0</v>
      </c>
      <c r="H686" s="34">
        <f t="shared" si="345"/>
        <v>0</v>
      </c>
      <c r="I686" s="34">
        <f t="shared" si="345"/>
        <v>0</v>
      </c>
      <c r="J686" s="34">
        <f t="shared" si="345"/>
        <v>0</v>
      </c>
      <c r="K686" s="34">
        <f t="shared" si="345"/>
        <v>0</v>
      </c>
      <c r="L686" s="34">
        <f t="shared" si="345"/>
        <v>0</v>
      </c>
      <c r="M686" s="34">
        <f t="shared" si="345"/>
        <v>0</v>
      </c>
      <c r="N686" s="34">
        <f t="shared" si="345"/>
        <v>0</v>
      </c>
      <c r="O686" s="34">
        <f t="shared" si="345"/>
        <v>0</v>
      </c>
      <c r="P686" s="34">
        <f t="shared" si="345"/>
        <v>0</v>
      </c>
      <c r="Q686" s="34">
        <f t="shared" si="345"/>
        <v>0</v>
      </c>
      <c r="R686" s="34">
        <f t="shared" si="345"/>
        <v>0</v>
      </c>
      <c r="S686" s="34">
        <f t="shared" si="345"/>
        <v>0</v>
      </c>
      <c r="T686" s="34">
        <f t="shared" si="345"/>
        <v>0</v>
      </c>
      <c r="U686" s="34">
        <f t="shared" si="345"/>
        <v>0</v>
      </c>
      <c r="V686" s="34">
        <f t="shared" si="345"/>
        <v>0</v>
      </c>
      <c r="W686" s="34">
        <f t="shared" si="345"/>
        <v>0</v>
      </c>
      <c r="X686" s="34">
        <f t="shared" si="345"/>
        <v>0</v>
      </c>
      <c r="Y686" s="34">
        <f t="shared" si="345"/>
        <v>0</v>
      </c>
      <c r="Z686" s="34">
        <f t="shared" si="345"/>
        <v>0</v>
      </c>
      <c r="AA686" s="34">
        <f t="shared" si="345"/>
        <v>0</v>
      </c>
      <c r="AB686" s="34">
        <f t="shared" si="345"/>
        <v>0</v>
      </c>
      <c r="AC686" s="34">
        <f t="shared" si="345"/>
        <v>0</v>
      </c>
      <c r="AD686" s="34">
        <f t="shared" si="345"/>
        <v>0</v>
      </c>
      <c r="AE686" s="34">
        <f t="shared" si="345"/>
        <v>0</v>
      </c>
      <c r="AF686" s="34">
        <f t="shared" si="345"/>
        <v>0</v>
      </c>
      <c r="AG686" s="34">
        <f t="shared" si="345"/>
        <v>0</v>
      </c>
      <c r="AH686" s="34">
        <f t="shared" si="345"/>
        <v>0</v>
      </c>
      <c r="AI686" s="34">
        <f t="shared" si="345"/>
        <v>0</v>
      </c>
      <c r="AJ686" s="34">
        <f t="shared" si="345"/>
        <v>0</v>
      </c>
      <c r="AK686" s="34">
        <f t="shared" si="345"/>
        <v>0</v>
      </c>
      <c r="AL686" s="34">
        <f t="shared" si="345"/>
        <v>0</v>
      </c>
      <c r="AM686" s="34">
        <f t="shared" si="345"/>
        <v>0</v>
      </c>
      <c r="AN686" s="34">
        <f t="shared" si="345"/>
        <v>0</v>
      </c>
      <c r="AO686" s="34">
        <f t="shared" si="345"/>
        <v>0</v>
      </c>
      <c r="AP686" s="34">
        <f t="shared" si="345"/>
        <v>0</v>
      </c>
      <c r="AQ686" s="34">
        <f t="shared" si="345"/>
        <v>0</v>
      </c>
      <c r="AR686" s="34">
        <f t="shared" si="345"/>
        <v>0</v>
      </c>
      <c r="AS686" s="34">
        <f t="shared" si="345"/>
        <v>0</v>
      </c>
      <c r="AT686" s="34">
        <f t="shared" si="345"/>
        <v>0</v>
      </c>
      <c r="AU686" s="34">
        <f t="shared" si="345"/>
        <v>0</v>
      </c>
      <c r="AV686" s="34">
        <f t="shared" si="345"/>
        <v>0</v>
      </c>
      <c r="AX686" s="35" t="str">
        <f t="shared" si="339"/>
        <v>OK</v>
      </c>
      <c r="AY686" s="53">
        <v>794</v>
      </c>
      <c r="AZ686" s="5">
        <f t="shared" si="308"/>
        <v>0</v>
      </c>
      <c r="BA686" s="7">
        <f>IF(AY686&lt;&gt;0,VLOOKUP(AY686,'2021 ROO Import'!$A$1:$D$966,4,FALSE),0)</f>
        <v>0</v>
      </c>
    </row>
    <row r="687" spans="1:53" ht="9.75" customHeight="1" x14ac:dyDescent="0.2">
      <c r="A687" s="25">
        <f t="shared" si="328"/>
        <v>687</v>
      </c>
      <c r="B687" s="3" t="s">
        <v>46</v>
      </c>
      <c r="C687" s="3" t="s">
        <v>703</v>
      </c>
      <c r="F687" s="3">
        <f>SUM(F685:F686)</f>
        <v>0</v>
      </c>
      <c r="AX687" s="35" t="str">
        <f t="shared" si="339"/>
        <v/>
      </c>
      <c r="AY687" s="53">
        <v>795</v>
      </c>
      <c r="AZ687" s="5">
        <f t="shared" si="308"/>
        <v>0</v>
      </c>
      <c r="BA687" s="7">
        <f>IF(AY687&lt;&gt;0,VLOOKUP(AY687,'2021 ROO Import'!$A$1:$D$966,4,FALSE),0)</f>
        <v>0</v>
      </c>
    </row>
    <row r="688" spans="1:53" ht="9.75" customHeight="1" x14ac:dyDescent="0.2">
      <c r="A688" s="25">
        <f t="shared" si="328"/>
        <v>688</v>
      </c>
      <c r="B688" s="3" t="s">
        <v>704</v>
      </c>
      <c r="AX688" s="35" t="str">
        <f t="shared" si="339"/>
        <v/>
      </c>
      <c r="AY688" s="53">
        <v>796</v>
      </c>
      <c r="AZ688" s="5">
        <f t="shared" ref="AZ688:AZ751" si="346">BA688</f>
        <v>0</v>
      </c>
      <c r="BA688" s="7">
        <f>IF(AY688&lt;&gt;0,VLOOKUP(AY688,'2021 ROO Import'!$A$1:$D$966,4,FALSE),0)</f>
        <v>0</v>
      </c>
    </row>
    <row r="689" spans="1:53" ht="9.75" customHeight="1" x14ac:dyDescent="0.2">
      <c r="A689" s="25">
        <f t="shared" si="328"/>
        <v>689</v>
      </c>
      <c r="B689" s="3" t="s">
        <v>63</v>
      </c>
      <c r="E689" s="4" t="str">
        <f>$E$20</f>
        <v xml:space="preserve">   PI-S</v>
      </c>
      <c r="F689" s="3">
        <f t="shared" si="335"/>
        <v>0</v>
      </c>
      <c r="G689" s="34">
        <f t="shared" ref="G689:V692" si="347">INDEX(Func_Alloc,MATCH($E689,FA_Desc,0),MATCH(G$6,$G$6:$AV$6,0))*$F689</f>
        <v>0</v>
      </c>
      <c r="H689" s="34">
        <f t="shared" si="347"/>
        <v>0</v>
      </c>
      <c r="I689" s="34">
        <f t="shared" si="347"/>
        <v>0</v>
      </c>
      <c r="J689" s="34">
        <f t="shared" si="347"/>
        <v>0</v>
      </c>
      <c r="K689" s="34">
        <f t="shared" si="347"/>
        <v>0</v>
      </c>
      <c r="L689" s="34">
        <f t="shared" si="347"/>
        <v>0</v>
      </c>
      <c r="M689" s="34">
        <f t="shared" si="347"/>
        <v>0</v>
      </c>
      <c r="N689" s="34">
        <f t="shared" si="347"/>
        <v>0</v>
      </c>
      <c r="O689" s="34">
        <f t="shared" si="347"/>
        <v>0</v>
      </c>
      <c r="P689" s="34">
        <f t="shared" si="347"/>
        <v>0</v>
      </c>
      <c r="Q689" s="34">
        <f t="shared" si="347"/>
        <v>0</v>
      </c>
      <c r="R689" s="34">
        <f t="shared" si="347"/>
        <v>0</v>
      </c>
      <c r="S689" s="34">
        <f t="shared" si="347"/>
        <v>0</v>
      </c>
      <c r="T689" s="34">
        <f t="shared" si="347"/>
        <v>0</v>
      </c>
      <c r="U689" s="34">
        <f t="shared" si="347"/>
        <v>0</v>
      </c>
      <c r="V689" s="34">
        <f t="shared" si="347"/>
        <v>0</v>
      </c>
      <c r="W689" s="34">
        <f t="shared" ref="H689:AV690" si="348">INDEX(Func_Alloc,MATCH($E689,FA_Desc,0),MATCH(W$6,$G$6:$AV$6,0))*$F689</f>
        <v>0</v>
      </c>
      <c r="X689" s="34">
        <f t="shared" si="348"/>
        <v>0</v>
      </c>
      <c r="Y689" s="34">
        <f t="shared" si="348"/>
        <v>0</v>
      </c>
      <c r="Z689" s="34">
        <f t="shared" si="348"/>
        <v>0</v>
      </c>
      <c r="AA689" s="34">
        <f t="shared" si="348"/>
        <v>0</v>
      </c>
      <c r="AB689" s="34">
        <f t="shared" si="348"/>
        <v>0</v>
      </c>
      <c r="AC689" s="34">
        <f t="shared" si="348"/>
        <v>0</v>
      </c>
      <c r="AD689" s="34">
        <f t="shared" si="348"/>
        <v>0</v>
      </c>
      <c r="AE689" s="34">
        <f t="shared" si="348"/>
        <v>0</v>
      </c>
      <c r="AF689" s="34">
        <f t="shared" si="348"/>
        <v>0</v>
      </c>
      <c r="AG689" s="34">
        <f t="shared" si="348"/>
        <v>0</v>
      </c>
      <c r="AH689" s="34">
        <f t="shared" si="348"/>
        <v>0</v>
      </c>
      <c r="AI689" s="34">
        <f t="shared" si="348"/>
        <v>0</v>
      </c>
      <c r="AJ689" s="34">
        <f t="shared" si="348"/>
        <v>0</v>
      </c>
      <c r="AK689" s="34">
        <f t="shared" si="348"/>
        <v>0</v>
      </c>
      <c r="AL689" s="34">
        <f t="shared" si="348"/>
        <v>0</v>
      </c>
      <c r="AM689" s="34">
        <f t="shared" si="348"/>
        <v>0</v>
      </c>
      <c r="AN689" s="34">
        <f t="shared" si="348"/>
        <v>0</v>
      </c>
      <c r="AO689" s="34">
        <f t="shared" si="348"/>
        <v>0</v>
      </c>
      <c r="AP689" s="34">
        <f t="shared" si="348"/>
        <v>0</v>
      </c>
      <c r="AQ689" s="34">
        <f t="shared" si="348"/>
        <v>0</v>
      </c>
      <c r="AR689" s="34">
        <f t="shared" si="348"/>
        <v>0</v>
      </c>
      <c r="AS689" s="34">
        <f t="shared" si="348"/>
        <v>0</v>
      </c>
      <c r="AT689" s="34">
        <f t="shared" si="348"/>
        <v>0</v>
      </c>
      <c r="AU689" s="34">
        <f t="shared" si="348"/>
        <v>0</v>
      </c>
      <c r="AV689" s="34">
        <f t="shared" si="348"/>
        <v>0</v>
      </c>
      <c r="AX689" s="35" t="str">
        <f t="shared" si="339"/>
        <v>OK</v>
      </c>
      <c r="AY689" s="53">
        <v>797</v>
      </c>
      <c r="AZ689" s="5">
        <f t="shared" si="346"/>
        <v>0</v>
      </c>
      <c r="BA689" s="7">
        <f>IF(AY689&lt;&gt;0,VLOOKUP(AY689,'2021 ROO Import'!$A$1:$D$966,4,FALSE),0)</f>
        <v>0</v>
      </c>
    </row>
    <row r="690" spans="1:53" ht="9.75" customHeight="1" x14ac:dyDescent="0.2">
      <c r="A690" s="25">
        <f t="shared" si="328"/>
        <v>690</v>
      </c>
      <c r="B690" s="3" t="s">
        <v>153</v>
      </c>
      <c r="E690" s="4" t="str">
        <f>$E$20</f>
        <v xml:space="preserve">   PI-S</v>
      </c>
      <c r="F690" s="3">
        <f t="shared" si="335"/>
        <v>0</v>
      </c>
      <c r="G690" s="34">
        <f t="shared" si="347"/>
        <v>0</v>
      </c>
      <c r="H690" s="34">
        <f t="shared" si="348"/>
        <v>0</v>
      </c>
      <c r="I690" s="34">
        <f t="shared" si="348"/>
        <v>0</v>
      </c>
      <c r="J690" s="34">
        <f t="shared" si="348"/>
        <v>0</v>
      </c>
      <c r="K690" s="34">
        <f t="shared" si="348"/>
        <v>0</v>
      </c>
      <c r="L690" s="34">
        <f t="shared" si="348"/>
        <v>0</v>
      </c>
      <c r="M690" s="34">
        <f t="shared" si="348"/>
        <v>0</v>
      </c>
      <c r="N690" s="34">
        <f t="shared" si="348"/>
        <v>0</v>
      </c>
      <c r="O690" s="34">
        <f t="shared" si="348"/>
        <v>0</v>
      </c>
      <c r="P690" s="34">
        <f t="shared" si="348"/>
        <v>0</v>
      </c>
      <c r="Q690" s="34">
        <f t="shared" si="348"/>
        <v>0</v>
      </c>
      <c r="R690" s="34">
        <f t="shared" si="348"/>
        <v>0</v>
      </c>
      <c r="S690" s="34">
        <f t="shared" si="348"/>
        <v>0</v>
      </c>
      <c r="T690" s="34">
        <f t="shared" si="348"/>
        <v>0</v>
      </c>
      <c r="U690" s="34">
        <f t="shared" si="348"/>
        <v>0</v>
      </c>
      <c r="V690" s="34">
        <f t="shared" si="348"/>
        <v>0</v>
      </c>
      <c r="W690" s="34">
        <f t="shared" si="348"/>
        <v>0</v>
      </c>
      <c r="X690" s="34">
        <f t="shared" si="348"/>
        <v>0</v>
      </c>
      <c r="Y690" s="34">
        <f t="shared" si="348"/>
        <v>0</v>
      </c>
      <c r="Z690" s="34">
        <f t="shared" si="348"/>
        <v>0</v>
      </c>
      <c r="AA690" s="34">
        <f t="shared" si="348"/>
        <v>0</v>
      </c>
      <c r="AB690" s="34">
        <f t="shared" si="348"/>
        <v>0</v>
      </c>
      <c r="AC690" s="34">
        <f t="shared" si="348"/>
        <v>0</v>
      </c>
      <c r="AD690" s="34">
        <f t="shared" si="348"/>
        <v>0</v>
      </c>
      <c r="AE690" s="34">
        <f t="shared" si="348"/>
        <v>0</v>
      </c>
      <c r="AF690" s="34">
        <f t="shared" si="348"/>
        <v>0</v>
      </c>
      <c r="AG690" s="34">
        <f t="shared" si="348"/>
        <v>0</v>
      </c>
      <c r="AH690" s="34">
        <f t="shared" si="348"/>
        <v>0</v>
      </c>
      <c r="AI690" s="34">
        <f t="shared" si="348"/>
        <v>0</v>
      </c>
      <c r="AJ690" s="34">
        <f t="shared" si="348"/>
        <v>0</v>
      </c>
      <c r="AK690" s="34">
        <f t="shared" si="348"/>
        <v>0</v>
      </c>
      <c r="AL690" s="34">
        <f t="shared" si="348"/>
        <v>0</v>
      </c>
      <c r="AM690" s="34">
        <f t="shared" si="348"/>
        <v>0</v>
      </c>
      <c r="AN690" s="34">
        <f t="shared" si="348"/>
        <v>0</v>
      </c>
      <c r="AO690" s="34">
        <f t="shared" si="348"/>
        <v>0</v>
      </c>
      <c r="AP690" s="34">
        <f t="shared" si="348"/>
        <v>0</v>
      </c>
      <c r="AQ690" s="34">
        <f t="shared" si="348"/>
        <v>0</v>
      </c>
      <c r="AR690" s="34">
        <f t="shared" si="348"/>
        <v>0</v>
      </c>
      <c r="AS690" s="34">
        <f t="shared" si="348"/>
        <v>0</v>
      </c>
      <c r="AT690" s="34">
        <f t="shared" si="348"/>
        <v>0</v>
      </c>
      <c r="AU690" s="34">
        <f t="shared" si="348"/>
        <v>0</v>
      </c>
      <c r="AV690" s="34">
        <f t="shared" si="348"/>
        <v>0</v>
      </c>
      <c r="AX690" s="35" t="str">
        <f t="shared" si="339"/>
        <v>OK</v>
      </c>
      <c r="AY690" s="53">
        <v>798</v>
      </c>
      <c r="AZ690" s="5">
        <f t="shared" si="346"/>
        <v>0</v>
      </c>
      <c r="BA690" s="7">
        <f>IF(AY690&lt;&gt;0,VLOOKUP(AY690,'2021 ROO Import'!$A$1:$D$966,4,FALSE),0)</f>
        <v>0</v>
      </c>
    </row>
    <row r="691" spans="1:53" ht="9.75" customHeight="1" x14ac:dyDescent="0.2">
      <c r="A691" s="25">
        <f t="shared" si="328"/>
        <v>691</v>
      </c>
      <c r="B691" s="3" t="s">
        <v>46</v>
      </c>
      <c r="C691" s="3" t="s">
        <v>705</v>
      </c>
      <c r="F691" s="3">
        <f>SUM(F689:F690)</f>
        <v>0</v>
      </c>
      <c r="AX691" s="35" t="str">
        <f t="shared" si="339"/>
        <v/>
      </c>
      <c r="AY691" s="53">
        <v>799</v>
      </c>
      <c r="AZ691" s="5">
        <f t="shared" si="346"/>
        <v>0</v>
      </c>
      <c r="BA691" s="7">
        <f>IF(AY691&lt;&gt;0,VLOOKUP(AY691,'2021 ROO Import'!$A$1:$D$966,4,FALSE),0)</f>
        <v>0</v>
      </c>
    </row>
    <row r="692" spans="1:53" ht="9.75" customHeight="1" x14ac:dyDescent="0.2">
      <c r="A692" s="25">
        <f t="shared" si="328"/>
        <v>692</v>
      </c>
      <c r="B692" s="3" t="s">
        <v>706</v>
      </c>
      <c r="E692" s="4" t="str">
        <f>$E$20</f>
        <v xml:space="preserve">   PI-S</v>
      </c>
      <c r="F692" s="3">
        <f t="shared" si="335"/>
        <v>0</v>
      </c>
      <c r="G692" s="34">
        <f t="shared" si="347"/>
        <v>0</v>
      </c>
      <c r="H692" s="34">
        <f t="shared" si="347"/>
        <v>0</v>
      </c>
      <c r="I692" s="34">
        <f t="shared" si="347"/>
        <v>0</v>
      </c>
      <c r="J692" s="34">
        <f t="shared" si="347"/>
        <v>0</v>
      </c>
      <c r="K692" s="34">
        <f t="shared" si="347"/>
        <v>0</v>
      </c>
      <c r="L692" s="34">
        <f t="shared" si="347"/>
        <v>0</v>
      </c>
      <c r="M692" s="34">
        <f t="shared" si="347"/>
        <v>0</v>
      </c>
      <c r="N692" s="34">
        <f t="shared" si="347"/>
        <v>0</v>
      </c>
      <c r="O692" s="34">
        <f t="shared" si="347"/>
        <v>0</v>
      </c>
      <c r="P692" s="34">
        <f t="shared" si="347"/>
        <v>0</v>
      </c>
      <c r="Q692" s="34">
        <f t="shared" si="347"/>
        <v>0</v>
      </c>
      <c r="R692" s="34">
        <f t="shared" si="347"/>
        <v>0</v>
      </c>
      <c r="S692" s="34">
        <f t="shared" si="347"/>
        <v>0</v>
      </c>
      <c r="T692" s="34">
        <f t="shared" si="347"/>
        <v>0</v>
      </c>
      <c r="U692" s="34">
        <f t="shared" si="347"/>
        <v>0</v>
      </c>
      <c r="V692" s="34">
        <f t="shared" si="347"/>
        <v>0</v>
      </c>
      <c r="W692" s="34">
        <f t="shared" ref="W692:AV692" si="349">INDEX(Func_Alloc,MATCH($E692,FA_Desc,0),MATCH(W$6,$G$6:$AV$6,0))*$F692</f>
        <v>0</v>
      </c>
      <c r="X692" s="34">
        <f t="shared" si="349"/>
        <v>0</v>
      </c>
      <c r="Y692" s="34">
        <f t="shared" si="349"/>
        <v>0</v>
      </c>
      <c r="Z692" s="34">
        <f t="shared" si="349"/>
        <v>0</v>
      </c>
      <c r="AA692" s="34">
        <f t="shared" si="349"/>
        <v>0</v>
      </c>
      <c r="AB692" s="34">
        <f t="shared" si="349"/>
        <v>0</v>
      </c>
      <c r="AC692" s="34">
        <f t="shared" si="349"/>
        <v>0</v>
      </c>
      <c r="AD692" s="34">
        <f t="shared" si="349"/>
        <v>0</v>
      </c>
      <c r="AE692" s="34">
        <f t="shared" si="349"/>
        <v>0</v>
      </c>
      <c r="AF692" s="34">
        <f t="shared" si="349"/>
        <v>0</v>
      </c>
      <c r="AG692" s="34">
        <f t="shared" si="349"/>
        <v>0</v>
      </c>
      <c r="AH692" s="34">
        <f t="shared" si="349"/>
        <v>0</v>
      </c>
      <c r="AI692" s="34">
        <f t="shared" si="349"/>
        <v>0</v>
      </c>
      <c r="AJ692" s="34">
        <f t="shared" si="349"/>
        <v>0</v>
      </c>
      <c r="AK692" s="34">
        <f t="shared" si="349"/>
        <v>0</v>
      </c>
      <c r="AL692" s="34">
        <f t="shared" si="349"/>
        <v>0</v>
      </c>
      <c r="AM692" s="34">
        <f t="shared" si="349"/>
        <v>0</v>
      </c>
      <c r="AN692" s="34">
        <f t="shared" si="349"/>
        <v>0</v>
      </c>
      <c r="AO692" s="34">
        <f t="shared" si="349"/>
        <v>0</v>
      </c>
      <c r="AP692" s="34">
        <f t="shared" si="349"/>
        <v>0</v>
      </c>
      <c r="AQ692" s="34">
        <f t="shared" si="349"/>
        <v>0</v>
      </c>
      <c r="AR692" s="34">
        <f t="shared" si="349"/>
        <v>0</v>
      </c>
      <c r="AS692" s="34">
        <f t="shared" si="349"/>
        <v>0</v>
      </c>
      <c r="AT692" s="34">
        <f t="shared" si="349"/>
        <v>0</v>
      </c>
      <c r="AU692" s="34">
        <f t="shared" si="349"/>
        <v>0</v>
      </c>
      <c r="AV692" s="34">
        <f t="shared" si="349"/>
        <v>0</v>
      </c>
      <c r="AX692" s="35" t="str">
        <f t="shared" si="339"/>
        <v>OK</v>
      </c>
      <c r="AY692" s="53">
        <v>800</v>
      </c>
      <c r="AZ692" s="5">
        <f t="shared" si="346"/>
        <v>0</v>
      </c>
      <c r="BA692" s="7">
        <f>IF(AY692&lt;&gt;0,VLOOKUP(AY692,'2021 ROO Import'!$A$1:$D$966,4,FALSE),0)</f>
        <v>0</v>
      </c>
    </row>
    <row r="693" spans="1:53" ht="9.75" customHeight="1" x14ac:dyDescent="0.2">
      <c r="A693" s="25">
        <f t="shared" si="328"/>
        <v>693</v>
      </c>
      <c r="B693" s="3" t="s">
        <v>46</v>
      </c>
      <c r="C693" s="3" t="s">
        <v>707</v>
      </c>
      <c r="F693" s="3">
        <f>SUM(F682:F692)</f>
        <v>0</v>
      </c>
      <c r="AX693" s="35" t="str">
        <f t="shared" si="339"/>
        <v/>
      </c>
      <c r="AY693" s="53">
        <v>801</v>
      </c>
      <c r="AZ693" s="5">
        <f t="shared" si="346"/>
        <v>0</v>
      </c>
      <c r="BA693" s="7">
        <f>IF(AY693&lt;&gt;0,VLOOKUP(AY693,'2021 ROO Import'!$A$1:$D$966,4,FALSE),0)</f>
        <v>0</v>
      </c>
    </row>
    <row r="694" spans="1:53" ht="9.75" customHeight="1" x14ac:dyDescent="0.2">
      <c r="A694" s="25">
        <f t="shared" si="328"/>
        <v>694</v>
      </c>
      <c r="B694" s="3" t="s">
        <v>46</v>
      </c>
      <c r="C694" s="3" t="s">
        <v>410</v>
      </c>
      <c r="F694" s="3">
        <f>F679+F693</f>
        <v>362074.8910058937</v>
      </c>
      <c r="AX694" s="35" t="str">
        <f t="shared" si="339"/>
        <v/>
      </c>
      <c r="AZ694" s="5">
        <f t="shared" si="346"/>
        <v>0</v>
      </c>
      <c r="BA694" s="7">
        <f>IF(AY694&lt;&gt;0,VLOOKUP(AY694,'2021 ROO Import'!$A$1:$D$966,4,FALSE),0)</f>
        <v>0</v>
      </c>
    </row>
    <row r="695" spans="1:53" ht="9.75" customHeight="1" x14ac:dyDescent="0.2">
      <c r="A695" s="25">
        <f t="shared" si="328"/>
        <v>695</v>
      </c>
      <c r="B695" s="6"/>
      <c r="AX695" s="35" t="str">
        <f t="shared" si="339"/>
        <v/>
      </c>
      <c r="AZ695" s="5">
        <f t="shared" si="346"/>
        <v>0</v>
      </c>
      <c r="BA695" s="7">
        <f>IF(AY695&lt;&gt;0,VLOOKUP(AY695,'2021 ROO Import'!$A$1:$D$966,4,FALSE),0)</f>
        <v>0</v>
      </c>
    </row>
    <row r="696" spans="1:53" ht="9.75" customHeight="1" x14ac:dyDescent="0.2">
      <c r="A696" s="25">
        <f t="shared" si="328"/>
        <v>696</v>
      </c>
      <c r="B696" s="3" t="str">
        <f>(B337)</f>
        <v>HYDRAULIC POWER GENERATION</v>
      </c>
      <c r="AX696" s="35" t="str">
        <f t="shared" si="339"/>
        <v/>
      </c>
      <c r="AZ696" s="5">
        <f t="shared" si="346"/>
        <v>0</v>
      </c>
      <c r="BA696" s="7">
        <f>IF(AY696&lt;&gt;0,VLOOKUP(AY696,'2021 ROO Import'!$A$1:$D$966,4,FALSE),0)</f>
        <v>0</v>
      </c>
    </row>
    <row r="697" spans="1:53" ht="9.75" customHeight="1" x14ac:dyDescent="0.2">
      <c r="A697" s="25">
        <f t="shared" si="328"/>
        <v>697</v>
      </c>
      <c r="B697" s="3" t="str">
        <f>(B338)</f>
        <v>535-OP</v>
      </c>
      <c r="C697" s="3" t="str">
        <f>(C338)</f>
        <v>SUPERVISION &amp; ENGINEERING</v>
      </c>
      <c r="E697" s="4" t="str">
        <f>E966</f>
        <v>L-535</v>
      </c>
      <c r="F697" s="3">
        <f t="shared" ref="F697:F714" si="350">($AZ697)</f>
        <v>4213315.4721860429</v>
      </c>
      <c r="G697" s="34">
        <f t="shared" ref="G697:V697" si="351">INDEX(Func_Alloc,MATCH($E697,FA_Desc,0),MATCH(G$6,$G$6:$AV$6,0))*$F697</f>
        <v>1924857.4861208724</v>
      </c>
      <c r="H697" s="34">
        <f t="shared" si="351"/>
        <v>0</v>
      </c>
      <c r="I697" s="34">
        <f t="shared" si="351"/>
        <v>0</v>
      </c>
      <c r="J697" s="34">
        <f t="shared" si="351"/>
        <v>2288457.9860651703</v>
      </c>
      <c r="K697" s="34">
        <f t="shared" si="351"/>
        <v>0</v>
      </c>
      <c r="L697" s="34">
        <f t="shared" si="351"/>
        <v>0</v>
      </c>
      <c r="M697" s="34">
        <f t="shared" si="351"/>
        <v>0</v>
      </c>
      <c r="N697" s="34">
        <f t="shared" si="351"/>
        <v>0</v>
      </c>
      <c r="O697" s="34">
        <f t="shared" si="351"/>
        <v>0</v>
      </c>
      <c r="P697" s="34">
        <f t="shared" si="351"/>
        <v>0</v>
      </c>
      <c r="Q697" s="34">
        <f t="shared" si="351"/>
        <v>0</v>
      </c>
      <c r="R697" s="34">
        <f t="shared" si="351"/>
        <v>0</v>
      </c>
      <c r="S697" s="34">
        <f t="shared" si="351"/>
        <v>0</v>
      </c>
      <c r="T697" s="34">
        <f t="shared" si="351"/>
        <v>0</v>
      </c>
      <c r="U697" s="34">
        <f t="shared" si="351"/>
        <v>0</v>
      </c>
      <c r="V697" s="34">
        <f t="shared" si="351"/>
        <v>0</v>
      </c>
      <c r="W697" s="34">
        <f t="shared" ref="H697:AV701" si="352">INDEX(Func_Alloc,MATCH($E697,FA_Desc,0),MATCH(W$6,$G$6:$AV$6,0))*$F697</f>
        <v>0</v>
      </c>
      <c r="X697" s="34">
        <f t="shared" si="352"/>
        <v>0</v>
      </c>
      <c r="Y697" s="34">
        <f t="shared" si="352"/>
        <v>0</v>
      </c>
      <c r="Z697" s="34">
        <f t="shared" si="352"/>
        <v>0</v>
      </c>
      <c r="AA697" s="34">
        <f t="shared" si="352"/>
        <v>0</v>
      </c>
      <c r="AB697" s="34">
        <f t="shared" si="352"/>
        <v>0</v>
      </c>
      <c r="AC697" s="34">
        <f t="shared" si="352"/>
        <v>0</v>
      </c>
      <c r="AD697" s="34">
        <f t="shared" si="352"/>
        <v>0</v>
      </c>
      <c r="AE697" s="34">
        <f t="shared" si="352"/>
        <v>0</v>
      </c>
      <c r="AF697" s="34">
        <f t="shared" si="352"/>
        <v>0</v>
      </c>
      <c r="AG697" s="34">
        <f t="shared" si="352"/>
        <v>0</v>
      </c>
      <c r="AH697" s="34">
        <f t="shared" si="352"/>
        <v>0</v>
      </c>
      <c r="AI697" s="34">
        <f t="shared" si="352"/>
        <v>0</v>
      </c>
      <c r="AJ697" s="34">
        <f t="shared" si="352"/>
        <v>0</v>
      </c>
      <c r="AK697" s="34">
        <f t="shared" si="352"/>
        <v>0</v>
      </c>
      <c r="AL697" s="34">
        <f t="shared" si="352"/>
        <v>0</v>
      </c>
      <c r="AM697" s="34">
        <f t="shared" si="352"/>
        <v>0</v>
      </c>
      <c r="AN697" s="34">
        <f t="shared" si="352"/>
        <v>0</v>
      </c>
      <c r="AO697" s="34">
        <f t="shared" si="352"/>
        <v>0</v>
      </c>
      <c r="AP697" s="34">
        <f t="shared" si="352"/>
        <v>0</v>
      </c>
      <c r="AQ697" s="34">
        <f t="shared" si="352"/>
        <v>0</v>
      </c>
      <c r="AR697" s="34">
        <f t="shared" si="352"/>
        <v>0</v>
      </c>
      <c r="AS697" s="34">
        <f t="shared" si="352"/>
        <v>0</v>
      </c>
      <c r="AT697" s="34">
        <f t="shared" si="352"/>
        <v>0</v>
      </c>
      <c r="AU697" s="34">
        <f t="shared" si="352"/>
        <v>0</v>
      </c>
      <c r="AV697" s="34">
        <f t="shared" si="352"/>
        <v>0</v>
      </c>
      <c r="AX697" s="35" t="str">
        <f t="shared" si="339"/>
        <v>OK</v>
      </c>
      <c r="AY697" s="53">
        <v>807</v>
      </c>
      <c r="AZ697" s="5">
        <f t="shared" si="346"/>
        <v>4213315.4721860429</v>
      </c>
      <c r="BA697" s="7">
        <f>IF(AY697&lt;&gt;0,VLOOKUP(AY697,'2021 ROO Import'!$A$1:$D$966,4,FALSE),0)</f>
        <v>4213315.4721860429</v>
      </c>
    </row>
    <row r="698" spans="1:53" ht="9.75" customHeight="1" x14ac:dyDescent="0.2">
      <c r="A698" s="25">
        <f t="shared" si="328"/>
        <v>698</v>
      </c>
      <c r="B698" s="3" t="str">
        <f>(B339)</f>
        <v>536-OP</v>
      </c>
      <c r="C698" s="3" t="str">
        <f>(C339)</f>
        <v>WATER FOR POWER</v>
      </c>
      <c r="E698" s="4" t="str">
        <f>$E$21</f>
        <v xml:space="preserve">   PI-H</v>
      </c>
      <c r="F698" s="3">
        <f t="shared" si="350"/>
        <v>759524.89268628694</v>
      </c>
      <c r="G698" s="34">
        <f>INDEX(Func_Alloc,MATCH($E698,FA_Desc,0),MATCH(G$6,$G$6:$AV$6,0))*$F698</f>
        <v>346989.72465591744</v>
      </c>
      <c r="H698" s="34">
        <f t="shared" si="352"/>
        <v>0</v>
      </c>
      <c r="I698" s="34">
        <f t="shared" si="352"/>
        <v>0</v>
      </c>
      <c r="J698" s="34">
        <f t="shared" si="352"/>
        <v>412535.1680303695</v>
      </c>
      <c r="K698" s="34">
        <f t="shared" si="352"/>
        <v>0</v>
      </c>
      <c r="L698" s="34">
        <f t="shared" si="352"/>
        <v>0</v>
      </c>
      <c r="M698" s="34">
        <f t="shared" si="352"/>
        <v>0</v>
      </c>
      <c r="N698" s="34">
        <f t="shared" si="352"/>
        <v>0</v>
      </c>
      <c r="O698" s="34">
        <f t="shared" si="352"/>
        <v>0</v>
      </c>
      <c r="P698" s="34">
        <f t="shared" si="352"/>
        <v>0</v>
      </c>
      <c r="Q698" s="34">
        <f t="shared" si="352"/>
        <v>0</v>
      </c>
      <c r="R698" s="34">
        <f t="shared" si="352"/>
        <v>0</v>
      </c>
      <c r="S698" s="34">
        <f t="shared" si="352"/>
        <v>0</v>
      </c>
      <c r="T698" s="34">
        <f t="shared" si="352"/>
        <v>0</v>
      </c>
      <c r="U698" s="34">
        <f t="shared" si="352"/>
        <v>0</v>
      </c>
      <c r="V698" s="34">
        <f t="shared" si="352"/>
        <v>0</v>
      </c>
      <c r="W698" s="34">
        <f t="shared" si="352"/>
        <v>0</v>
      </c>
      <c r="X698" s="34">
        <f t="shared" si="352"/>
        <v>0</v>
      </c>
      <c r="Y698" s="34">
        <f t="shared" si="352"/>
        <v>0</v>
      </c>
      <c r="Z698" s="34">
        <f t="shared" si="352"/>
        <v>0</v>
      </c>
      <c r="AA698" s="34">
        <f t="shared" si="352"/>
        <v>0</v>
      </c>
      <c r="AB698" s="34">
        <f t="shared" si="352"/>
        <v>0</v>
      </c>
      <c r="AC698" s="34">
        <f t="shared" si="352"/>
        <v>0</v>
      </c>
      <c r="AD698" s="34">
        <f t="shared" si="352"/>
        <v>0</v>
      </c>
      <c r="AE698" s="34">
        <f t="shared" si="352"/>
        <v>0</v>
      </c>
      <c r="AF698" s="34">
        <f t="shared" si="352"/>
        <v>0</v>
      </c>
      <c r="AG698" s="34">
        <f t="shared" si="352"/>
        <v>0</v>
      </c>
      <c r="AH698" s="34">
        <f t="shared" si="352"/>
        <v>0</v>
      </c>
      <c r="AI698" s="34">
        <f t="shared" si="352"/>
        <v>0</v>
      </c>
      <c r="AJ698" s="34">
        <f t="shared" si="352"/>
        <v>0</v>
      </c>
      <c r="AK698" s="34">
        <f t="shared" si="352"/>
        <v>0</v>
      </c>
      <c r="AL698" s="34">
        <f t="shared" si="352"/>
        <v>0</v>
      </c>
      <c r="AM698" s="34">
        <f t="shared" si="352"/>
        <v>0</v>
      </c>
      <c r="AN698" s="34">
        <f t="shared" si="352"/>
        <v>0</v>
      </c>
      <c r="AO698" s="34">
        <f t="shared" si="352"/>
        <v>0</v>
      </c>
      <c r="AP698" s="34">
        <f t="shared" si="352"/>
        <v>0</v>
      </c>
      <c r="AQ698" s="34">
        <f t="shared" si="352"/>
        <v>0</v>
      </c>
      <c r="AR698" s="34">
        <f t="shared" si="352"/>
        <v>0</v>
      </c>
      <c r="AS698" s="34">
        <f t="shared" si="352"/>
        <v>0</v>
      </c>
      <c r="AT698" s="34">
        <f t="shared" si="352"/>
        <v>0</v>
      </c>
      <c r="AU698" s="34">
        <f t="shared" si="352"/>
        <v>0</v>
      </c>
      <c r="AV698" s="34">
        <f t="shared" si="352"/>
        <v>0</v>
      </c>
      <c r="AX698" s="35" t="str">
        <f t="shared" si="339"/>
        <v>OK</v>
      </c>
      <c r="AY698" s="53">
        <v>808</v>
      </c>
      <c r="AZ698" s="5">
        <f t="shared" si="346"/>
        <v>759524.89268628694</v>
      </c>
      <c r="BA698" s="7">
        <f>IF(AY698&lt;&gt;0,VLOOKUP(AY698,'2021 ROO Import'!$A$1:$D$966,4,FALSE),0)</f>
        <v>759524.89268628694</v>
      </c>
    </row>
    <row r="699" spans="1:53" ht="9.75" customHeight="1" x14ac:dyDescent="0.2">
      <c r="A699" s="25">
        <f t="shared" si="328"/>
        <v>699</v>
      </c>
      <c r="B699" s="3" t="str">
        <f>(B344)</f>
        <v>537-OP</v>
      </c>
      <c r="C699" s="3" t="str">
        <f>(C344)</f>
        <v>HYDRAULIC EXPENSES</v>
      </c>
      <c r="E699" s="4" t="str">
        <f>$E$21</f>
        <v xml:space="preserve">   PI-H</v>
      </c>
      <c r="F699" s="3">
        <f t="shared" si="350"/>
        <v>5701743.6886524791</v>
      </c>
      <c r="G699" s="34">
        <f>INDEX(Func_Alloc,MATCH($E699,FA_Desc,0),MATCH(G$6,$G$6:$AV$6,0))*$F699</f>
        <v>2604847.4403344058</v>
      </c>
      <c r="H699" s="34">
        <f t="shared" si="352"/>
        <v>0</v>
      </c>
      <c r="I699" s="34">
        <f t="shared" si="352"/>
        <v>0</v>
      </c>
      <c r="J699" s="34">
        <f t="shared" si="352"/>
        <v>3096896.2483180733</v>
      </c>
      <c r="K699" s="34">
        <f t="shared" si="352"/>
        <v>0</v>
      </c>
      <c r="L699" s="34">
        <f t="shared" si="352"/>
        <v>0</v>
      </c>
      <c r="M699" s="34">
        <f t="shared" si="352"/>
        <v>0</v>
      </c>
      <c r="N699" s="34">
        <f t="shared" si="352"/>
        <v>0</v>
      </c>
      <c r="O699" s="34">
        <f t="shared" si="352"/>
        <v>0</v>
      </c>
      <c r="P699" s="34">
        <f t="shared" si="352"/>
        <v>0</v>
      </c>
      <c r="Q699" s="34">
        <f t="shared" si="352"/>
        <v>0</v>
      </c>
      <c r="R699" s="34">
        <f t="shared" si="352"/>
        <v>0</v>
      </c>
      <c r="S699" s="34">
        <f t="shared" si="352"/>
        <v>0</v>
      </c>
      <c r="T699" s="34">
        <f t="shared" si="352"/>
        <v>0</v>
      </c>
      <c r="U699" s="34">
        <f t="shared" si="352"/>
        <v>0</v>
      </c>
      <c r="V699" s="34">
        <f t="shared" si="352"/>
        <v>0</v>
      </c>
      <c r="W699" s="34">
        <f t="shared" si="352"/>
        <v>0</v>
      </c>
      <c r="X699" s="34">
        <f t="shared" si="352"/>
        <v>0</v>
      </c>
      <c r="Y699" s="34">
        <f t="shared" si="352"/>
        <v>0</v>
      </c>
      <c r="Z699" s="34">
        <f t="shared" si="352"/>
        <v>0</v>
      </c>
      <c r="AA699" s="34">
        <f t="shared" si="352"/>
        <v>0</v>
      </c>
      <c r="AB699" s="34">
        <f t="shared" si="352"/>
        <v>0</v>
      </c>
      <c r="AC699" s="34">
        <f t="shared" si="352"/>
        <v>0</v>
      </c>
      <c r="AD699" s="34">
        <f t="shared" si="352"/>
        <v>0</v>
      </c>
      <c r="AE699" s="34">
        <f t="shared" si="352"/>
        <v>0</v>
      </c>
      <c r="AF699" s="34">
        <f t="shared" si="352"/>
        <v>0</v>
      </c>
      <c r="AG699" s="34">
        <f t="shared" si="352"/>
        <v>0</v>
      </c>
      <c r="AH699" s="34">
        <f t="shared" si="352"/>
        <v>0</v>
      </c>
      <c r="AI699" s="34">
        <f t="shared" si="352"/>
        <v>0</v>
      </c>
      <c r="AJ699" s="34">
        <f t="shared" si="352"/>
        <v>0</v>
      </c>
      <c r="AK699" s="34">
        <f t="shared" si="352"/>
        <v>0</v>
      </c>
      <c r="AL699" s="34">
        <f t="shared" si="352"/>
        <v>0</v>
      </c>
      <c r="AM699" s="34">
        <f t="shared" si="352"/>
        <v>0</v>
      </c>
      <c r="AN699" s="34">
        <f t="shared" si="352"/>
        <v>0</v>
      </c>
      <c r="AO699" s="34">
        <f t="shared" si="352"/>
        <v>0</v>
      </c>
      <c r="AP699" s="34">
        <f t="shared" si="352"/>
        <v>0</v>
      </c>
      <c r="AQ699" s="34">
        <f t="shared" si="352"/>
        <v>0</v>
      </c>
      <c r="AR699" s="34">
        <f t="shared" si="352"/>
        <v>0</v>
      </c>
      <c r="AS699" s="34">
        <f t="shared" si="352"/>
        <v>0</v>
      </c>
      <c r="AT699" s="34">
        <f t="shared" si="352"/>
        <v>0</v>
      </c>
      <c r="AU699" s="34">
        <f t="shared" si="352"/>
        <v>0</v>
      </c>
      <c r="AV699" s="34">
        <f t="shared" si="352"/>
        <v>0</v>
      </c>
      <c r="AX699" s="35" t="str">
        <f t="shared" si="339"/>
        <v>OK</v>
      </c>
      <c r="AY699" s="53">
        <v>809</v>
      </c>
      <c r="AZ699" s="5">
        <f t="shared" si="346"/>
        <v>5701743.6886524791</v>
      </c>
      <c r="BA699" s="7">
        <f>IF(AY699&lt;&gt;0,VLOOKUP(AY699,'2021 ROO Import'!$A$1:$D$966,4,FALSE),0)</f>
        <v>5701743.6886524791</v>
      </c>
    </row>
    <row r="700" spans="1:53" ht="9.75" customHeight="1" x14ac:dyDescent="0.2">
      <c r="A700" s="25">
        <f t="shared" si="328"/>
        <v>700</v>
      </c>
      <c r="B700" s="3" t="str">
        <f>(B345)</f>
        <v>538-OP</v>
      </c>
      <c r="C700" s="3" t="str">
        <f>(C345)</f>
        <v>ELECTRIC EXPENSES</v>
      </c>
      <c r="E700" s="4" t="str">
        <f>$E$21</f>
        <v xml:space="preserve">   PI-H</v>
      </c>
      <c r="F700" s="3">
        <f t="shared" si="350"/>
        <v>1373727.3202245662</v>
      </c>
      <c r="G700" s="34">
        <f>INDEX(Func_Alloc,MATCH($E700,FA_Desc,0),MATCH(G$6,$G$6:$AV$6,0))*$F700</f>
        <v>627588.73236023914</v>
      </c>
      <c r="H700" s="34">
        <f t="shared" si="352"/>
        <v>0</v>
      </c>
      <c r="I700" s="34">
        <f t="shared" si="352"/>
        <v>0</v>
      </c>
      <c r="J700" s="34">
        <f t="shared" si="352"/>
        <v>746138.58786432701</v>
      </c>
      <c r="K700" s="34">
        <f t="shared" si="352"/>
        <v>0</v>
      </c>
      <c r="L700" s="34">
        <f t="shared" si="352"/>
        <v>0</v>
      </c>
      <c r="M700" s="34">
        <f t="shared" si="352"/>
        <v>0</v>
      </c>
      <c r="N700" s="34">
        <f t="shared" si="352"/>
        <v>0</v>
      </c>
      <c r="O700" s="34">
        <f t="shared" si="352"/>
        <v>0</v>
      </c>
      <c r="P700" s="34">
        <f t="shared" si="352"/>
        <v>0</v>
      </c>
      <c r="Q700" s="34">
        <f t="shared" si="352"/>
        <v>0</v>
      </c>
      <c r="R700" s="34">
        <f t="shared" si="352"/>
        <v>0</v>
      </c>
      <c r="S700" s="34">
        <f t="shared" si="352"/>
        <v>0</v>
      </c>
      <c r="T700" s="34">
        <f t="shared" si="352"/>
        <v>0</v>
      </c>
      <c r="U700" s="34">
        <f t="shared" si="352"/>
        <v>0</v>
      </c>
      <c r="V700" s="34">
        <f t="shared" si="352"/>
        <v>0</v>
      </c>
      <c r="W700" s="34">
        <f t="shared" si="352"/>
        <v>0</v>
      </c>
      <c r="X700" s="34">
        <f t="shared" si="352"/>
        <v>0</v>
      </c>
      <c r="Y700" s="34">
        <f t="shared" si="352"/>
        <v>0</v>
      </c>
      <c r="Z700" s="34">
        <f t="shared" si="352"/>
        <v>0</v>
      </c>
      <c r="AA700" s="34">
        <f t="shared" si="352"/>
        <v>0</v>
      </c>
      <c r="AB700" s="34">
        <f t="shared" si="352"/>
        <v>0</v>
      </c>
      <c r="AC700" s="34">
        <f t="shared" si="352"/>
        <v>0</v>
      </c>
      <c r="AD700" s="34">
        <f t="shared" si="352"/>
        <v>0</v>
      </c>
      <c r="AE700" s="34">
        <f t="shared" si="352"/>
        <v>0</v>
      </c>
      <c r="AF700" s="34">
        <f t="shared" si="352"/>
        <v>0</v>
      </c>
      <c r="AG700" s="34">
        <f t="shared" si="352"/>
        <v>0</v>
      </c>
      <c r="AH700" s="34">
        <f t="shared" si="352"/>
        <v>0</v>
      </c>
      <c r="AI700" s="34">
        <f t="shared" si="352"/>
        <v>0</v>
      </c>
      <c r="AJ700" s="34">
        <f t="shared" si="352"/>
        <v>0</v>
      </c>
      <c r="AK700" s="34">
        <f t="shared" si="352"/>
        <v>0</v>
      </c>
      <c r="AL700" s="34">
        <f t="shared" si="352"/>
        <v>0</v>
      </c>
      <c r="AM700" s="34">
        <f t="shared" si="352"/>
        <v>0</v>
      </c>
      <c r="AN700" s="34">
        <f t="shared" si="352"/>
        <v>0</v>
      </c>
      <c r="AO700" s="34">
        <f t="shared" si="352"/>
        <v>0</v>
      </c>
      <c r="AP700" s="34">
        <f t="shared" si="352"/>
        <v>0</v>
      </c>
      <c r="AQ700" s="34">
        <f t="shared" si="352"/>
        <v>0</v>
      </c>
      <c r="AR700" s="34">
        <f t="shared" si="352"/>
        <v>0</v>
      </c>
      <c r="AS700" s="34">
        <f t="shared" si="352"/>
        <v>0</v>
      </c>
      <c r="AT700" s="34">
        <f t="shared" si="352"/>
        <v>0</v>
      </c>
      <c r="AU700" s="34">
        <f t="shared" si="352"/>
        <v>0</v>
      </c>
      <c r="AV700" s="34">
        <f t="shared" si="352"/>
        <v>0</v>
      </c>
      <c r="AX700" s="35" t="str">
        <f t="shared" si="339"/>
        <v>OK</v>
      </c>
      <c r="AY700" s="53">
        <v>811</v>
      </c>
      <c r="AZ700" s="5">
        <f t="shared" si="346"/>
        <v>1373727.3202245662</v>
      </c>
      <c r="BA700" s="7">
        <f>IF(AY700&lt;&gt;0,VLOOKUP(AY700,'2021 ROO Import'!$A$1:$D$966,4,FALSE),0)</f>
        <v>1373727.3202245662</v>
      </c>
    </row>
    <row r="701" spans="1:53" ht="9.75" customHeight="1" x14ac:dyDescent="0.2">
      <c r="A701" s="25">
        <f t="shared" si="328"/>
        <v>701</v>
      </c>
      <c r="B701" s="3" t="str">
        <f t="shared" ref="B701:C703" si="353">(B350)</f>
        <v>539-OP</v>
      </c>
      <c r="C701" s="3" t="str">
        <f t="shared" si="353"/>
        <v>MISCELLANEOUS EXPENSES</v>
      </c>
      <c r="E701" s="4" t="str">
        <f>$E$21</f>
        <v xml:space="preserve">   PI-H</v>
      </c>
      <c r="F701" s="3">
        <f t="shared" si="350"/>
        <v>3126185.2414414841</v>
      </c>
      <c r="G701" s="34">
        <f>INDEX(Func_Alloc,MATCH($E701,FA_Desc,0),MATCH(G$6,$G$6:$AV$6,0))*$F701</f>
        <v>1428200.9274437546</v>
      </c>
      <c r="H701" s="34">
        <f t="shared" si="352"/>
        <v>0</v>
      </c>
      <c r="I701" s="34">
        <f t="shared" si="352"/>
        <v>0</v>
      </c>
      <c r="J701" s="34">
        <f t="shared" si="352"/>
        <v>1697984.3139977294</v>
      </c>
      <c r="K701" s="34">
        <f t="shared" si="352"/>
        <v>0</v>
      </c>
      <c r="L701" s="34">
        <f t="shared" si="352"/>
        <v>0</v>
      </c>
      <c r="M701" s="34">
        <f t="shared" si="352"/>
        <v>0</v>
      </c>
      <c r="N701" s="34">
        <f t="shared" si="352"/>
        <v>0</v>
      </c>
      <c r="O701" s="34">
        <f t="shared" si="352"/>
        <v>0</v>
      </c>
      <c r="P701" s="34">
        <f t="shared" si="352"/>
        <v>0</v>
      </c>
      <c r="Q701" s="34">
        <f t="shared" si="352"/>
        <v>0</v>
      </c>
      <c r="R701" s="34">
        <f t="shared" si="352"/>
        <v>0</v>
      </c>
      <c r="S701" s="34">
        <f t="shared" si="352"/>
        <v>0</v>
      </c>
      <c r="T701" s="34">
        <f t="shared" si="352"/>
        <v>0</v>
      </c>
      <c r="U701" s="34">
        <f t="shared" si="352"/>
        <v>0</v>
      </c>
      <c r="V701" s="34">
        <f t="shared" si="352"/>
        <v>0</v>
      </c>
      <c r="W701" s="34">
        <f t="shared" si="352"/>
        <v>0</v>
      </c>
      <c r="X701" s="34">
        <f t="shared" si="352"/>
        <v>0</v>
      </c>
      <c r="Y701" s="34">
        <f t="shared" si="352"/>
        <v>0</v>
      </c>
      <c r="Z701" s="34">
        <f t="shared" si="352"/>
        <v>0</v>
      </c>
      <c r="AA701" s="34">
        <f t="shared" si="352"/>
        <v>0</v>
      </c>
      <c r="AB701" s="34">
        <f t="shared" si="352"/>
        <v>0</v>
      </c>
      <c r="AC701" s="34">
        <f t="shared" si="352"/>
        <v>0</v>
      </c>
      <c r="AD701" s="34">
        <f t="shared" si="352"/>
        <v>0</v>
      </c>
      <c r="AE701" s="34">
        <f t="shared" si="352"/>
        <v>0</v>
      </c>
      <c r="AF701" s="34">
        <f t="shared" si="352"/>
        <v>0</v>
      </c>
      <c r="AG701" s="34">
        <f t="shared" si="352"/>
        <v>0</v>
      </c>
      <c r="AH701" s="34">
        <f t="shared" si="352"/>
        <v>0</v>
      </c>
      <c r="AI701" s="34">
        <f t="shared" si="352"/>
        <v>0</v>
      </c>
      <c r="AJ701" s="34">
        <f t="shared" si="352"/>
        <v>0</v>
      </c>
      <c r="AK701" s="34">
        <f t="shared" si="352"/>
        <v>0</v>
      </c>
      <c r="AL701" s="34">
        <f t="shared" si="352"/>
        <v>0</v>
      </c>
      <c r="AM701" s="34">
        <f t="shared" si="352"/>
        <v>0</v>
      </c>
      <c r="AN701" s="34">
        <f t="shared" si="352"/>
        <v>0</v>
      </c>
      <c r="AO701" s="34">
        <f t="shared" si="352"/>
        <v>0</v>
      </c>
      <c r="AP701" s="34">
        <f t="shared" si="352"/>
        <v>0</v>
      </c>
      <c r="AQ701" s="34">
        <f t="shared" si="352"/>
        <v>0</v>
      </c>
      <c r="AR701" s="34">
        <f t="shared" si="352"/>
        <v>0</v>
      </c>
      <c r="AS701" s="34">
        <f t="shared" si="352"/>
        <v>0</v>
      </c>
      <c r="AT701" s="34">
        <f t="shared" si="352"/>
        <v>0</v>
      </c>
      <c r="AU701" s="34">
        <f t="shared" si="352"/>
        <v>0</v>
      </c>
      <c r="AV701" s="34">
        <f t="shared" si="352"/>
        <v>0</v>
      </c>
      <c r="AX701" s="35" t="str">
        <f t="shared" si="339"/>
        <v>OK</v>
      </c>
      <c r="AY701" s="53">
        <v>814</v>
      </c>
      <c r="AZ701" s="5">
        <f t="shared" si="346"/>
        <v>3126185.2414414841</v>
      </c>
      <c r="BA701" s="7">
        <f>IF(AY701&lt;&gt;0,VLOOKUP(AY701,'2021 ROO Import'!$A$1:$D$966,4,FALSE),0)</f>
        <v>3126185.2414414841</v>
      </c>
    </row>
    <row r="702" spans="1:53" ht="9.75" customHeight="1" x14ac:dyDescent="0.2">
      <c r="A702" s="25">
        <f t="shared" si="328"/>
        <v>702</v>
      </c>
      <c r="B702" s="3" t="str">
        <f t="shared" si="353"/>
        <v>540-OP</v>
      </c>
      <c r="C702" s="3" t="str">
        <f t="shared" si="353"/>
        <v>RENTS</v>
      </c>
      <c r="F702" s="3">
        <f t="shared" si="350"/>
        <v>0</v>
      </c>
      <c r="AX702" s="35" t="str">
        <f t="shared" si="339"/>
        <v/>
      </c>
      <c r="AY702" s="53">
        <v>815</v>
      </c>
      <c r="AZ702" s="5">
        <f t="shared" si="346"/>
        <v>0</v>
      </c>
      <c r="BA702" s="7">
        <f>IF(AY702&lt;&gt;0,VLOOKUP(AY702,'2021 ROO Import'!$A$1:$D$966,4,FALSE),0)</f>
        <v>0</v>
      </c>
    </row>
    <row r="703" spans="1:53" ht="9.75" customHeight="1" x14ac:dyDescent="0.2">
      <c r="A703" s="25">
        <f t="shared" si="328"/>
        <v>703</v>
      </c>
      <c r="B703" s="3" t="str">
        <f t="shared" si="353"/>
        <v/>
      </c>
      <c r="C703" s="3" t="str">
        <f t="shared" si="353"/>
        <v>TOTAL HYDRAULIC OPERATION EXPENSES</v>
      </c>
      <c r="F703" s="3">
        <f>SUM(F697:F702)</f>
        <v>15174496.61519086</v>
      </c>
      <c r="AX703" s="35" t="str">
        <f t="shared" si="339"/>
        <v/>
      </c>
      <c r="AZ703" s="5">
        <f t="shared" si="346"/>
        <v>0</v>
      </c>
      <c r="BA703" s="7">
        <f>IF(AY703&lt;&gt;0,VLOOKUP(AY703,'2021 ROO Import'!$A$1:$D$966,4,FALSE),0)</f>
        <v>0</v>
      </c>
    </row>
    <row r="704" spans="1:53" ht="9.75" customHeight="1" x14ac:dyDescent="0.2">
      <c r="A704" s="25">
        <f t="shared" si="328"/>
        <v>704</v>
      </c>
      <c r="B704" s="3" t="str">
        <f t="shared" ref="B704:C707" si="354">(B356)</f>
        <v>541-MT</v>
      </c>
      <c r="C704" s="3" t="str">
        <f t="shared" si="354"/>
        <v>SUPERVISION &amp; ENGINEERING</v>
      </c>
      <c r="E704" s="4" t="str">
        <f>E968</f>
        <v>L-541</v>
      </c>
      <c r="F704" s="3">
        <f t="shared" si="350"/>
        <v>108913.86200630595</v>
      </c>
      <c r="G704" s="34">
        <f t="shared" ref="G704:V704" si="355">INDEX(Func_Alloc,MATCH($E704,FA_Desc,0),MATCH(G$6,$G$6:$AV$6,0))*$F704</f>
        <v>49757.409339301586</v>
      </c>
      <c r="H704" s="34">
        <f t="shared" si="355"/>
        <v>0</v>
      </c>
      <c r="I704" s="34">
        <f t="shared" si="355"/>
        <v>0</v>
      </c>
      <c r="J704" s="34">
        <f t="shared" si="355"/>
        <v>59156.452667004363</v>
      </c>
      <c r="K704" s="34">
        <f t="shared" si="355"/>
        <v>0</v>
      </c>
      <c r="L704" s="34">
        <f t="shared" si="355"/>
        <v>0</v>
      </c>
      <c r="M704" s="34">
        <f t="shared" si="355"/>
        <v>0</v>
      </c>
      <c r="N704" s="34">
        <f t="shared" si="355"/>
        <v>0</v>
      </c>
      <c r="O704" s="34">
        <f t="shared" si="355"/>
        <v>0</v>
      </c>
      <c r="P704" s="34">
        <f t="shared" si="355"/>
        <v>0</v>
      </c>
      <c r="Q704" s="34">
        <f t="shared" si="355"/>
        <v>0</v>
      </c>
      <c r="R704" s="34">
        <f t="shared" si="355"/>
        <v>0</v>
      </c>
      <c r="S704" s="34">
        <f t="shared" si="355"/>
        <v>0</v>
      </c>
      <c r="T704" s="34">
        <f t="shared" si="355"/>
        <v>0</v>
      </c>
      <c r="U704" s="34">
        <f t="shared" si="355"/>
        <v>0</v>
      </c>
      <c r="V704" s="34">
        <f t="shared" si="355"/>
        <v>0</v>
      </c>
      <c r="W704" s="34">
        <f t="shared" ref="H704:AV708" si="356">INDEX(Func_Alloc,MATCH($E704,FA_Desc,0),MATCH(W$6,$G$6:$AV$6,0))*$F704</f>
        <v>0</v>
      </c>
      <c r="X704" s="34">
        <f t="shared" si="356"/>
        <v>0</v>
      </c>
      <c r="Y704" s="34">
        <f t="shared" si="356"/>
        <v>0</v>
      </c>
      <c r="Z704" s="34">
        <f t="shared" si="356"/>
        <v>0</v>
      </c>
      <c r="AA704" s="34">
        <f t="shared" si="356"/>
        <v>0</v>
      </c>
      <c r="AB704" s="34">
        <f t="shared" si="356"/>
        <v>0</v>
      </c>
      <c r="AC704" s="34">
        <f t="shared" si="356"/>
        <v>0</v>
      </c>
      <c r="AD704" s="34">
        <f t="shared" si="356"/>
        <v>0</v>
      </c>
      <c r="AE704" s="34">
        <f t="shared" si="356"/>
        <v>0</v>
      </c>
      <c r="AF704" s="34">
        <f t="shared" si="356"/>
        <v>0</v>
      </c>
      <c r="AG704" s="34">
        <f t="shared" si="356"/>
        <v>0</v>
      </c>
      <c r="AH704" s="34">
        <f t="shared" si="356"/>
        <v>0</v>
      </c>
      <c r="AI704" s="34">
        <f t="shared" si="356"/>
        <v>0</v>
      </c>
      <c r="AJ704" s="34">
        <f t="shared" si="356"/>
        <v>0</v>
      </c>
      <c r="AK704" s="34">
        <f t="shared" si="356"/>
        <v>0</v>
      </c>
      <c r="AL704" s="34">
        <f t="shared" si="356"/>
        <v>0</v>
      </c>
      <c r="AM704" s="34">
        <f t="shared" si="356"/>
        <v>0</v>
      </c>
      <c r="AN704" s="34">
        <f t="shared" si="356"/>
        <v>0</v>
      </c>
      <c r="AO704" s="34">
        <f t="shared" si="356"/>
        <v>0</v>
      </c>
      <c r="AP704" s="34">
        <f t="shared" si="356"/>
        <v>0</v>
      </c>
      <c r="AQ704" s="34">
        <f t="shared" si="356"/>
        <v>0</v>
      </c>
      <c r="AR704" s="34">
        <f t="shared" si="356"/>
        <v>0</v>
      </c>
      <c r="AS704" s="34">
        <f t="shared" si="356"/>
        <v>0</v>
      </c>
      <c r="AT704" s="34">
        <f t="shared" si="356"/>
        <v>0</v>
      </c>
      <c r="AU704" s="34">
        <f t="shared" si="356"/>
        <v>0</v>
      </c>
      <c r="AV704" s="34">
        <f t="shared" si="356"/>
        <v>0</v>
      </c>
      <c r="AX704" s="35" t="str">
        <f t="shared" si="339"/>
        <v>OK</v>
      </c>
      <c r="AY704" s="53">
        <v>819</v>
      </c>
      <c r="AZ704" s="5">
        <f t="shared" si="346"/>
        <v>108913.86200630595</v>
      </c>
      <c r="BA704" s="7">
        <f>IF(AY704&lt;&gt;0,VLOOKUP(AY704,'2021 ROO Import'!$A$1:$D$966,4,FALSE),0)</f>
        <v>108913.86200630595</v>
      </c>
    </row>
    <row r="705" spans="1:53" ht="9.75" customHeight="1" x14ac:dyDescent="0.2">
      <c r="A705" s="25">
        <f t="shared" si="328"/>
        <v>705</v>
      </c>
      <c r="B705" s="3" t="str">
        <f t="shared" si="354"/>
        <v>542-MT</v>
      </c>
      <c r="C705" s="3" t="str">
        <f t="shared" si="354"/>
        <v>STRUCTURES</v>
      </c>
      <c r="E705" s="4" t="str">
        <f>$E$21</f>
        <v xml:space="preserve">   PI-H</v>
      </c>
      <c r="F705" s="3">
        <f t="shared" si="350"/>
        <v>688942.08332228835</v>
      </c>
      <c r="G705" s="34">
        <f>INDEX(Func_Alloc,MATCH($E705,FA_Desc,0),MATCH(G$6,$G$6:$AV$6,0))*$F705</f>
        <v>314743.89595103665</v>
      </c>
      <c r="H705" s="34">
        <f t="shared" si="356"/>
        <v>0</v>
      </c>
      <c r="I705" s="34">
        <f t="shared" si="356"/>
        <v>0</v>
      </c>
      <c r="J705" s="34">
        <f t="shared" si="356"/>
        <v>374198.1873712517</v>
      </c>
      <c r="K705" s="34">
        <f t="shared" si="356"/>
        <v>0</v>
      </c>
      <c r="L705" s="34">
        <f t="shared" si="356"/>
        <v>0</v>
      </c>
      <c r="M705" s="34">
        <f t="shared" si="356"/>
        <v>0</v>
      </c>
      <c r="N705" s="34">
        <f t="shared" si="356"/>
        <v>0</v>
      </c>
      <c r="O705" s="34">
        <f t="shared" si="356"/>
        <v>0</v>
      </c>
      <c r="P705" s="34">
        <f t="shared" si="356"/>
        <v>0</v>
      </c>
      <c r="Q705" s="34">
        <f t="shared" si="356"/>
        <v>0</v>
      </c>
      <c r="R705" s="34">
        <f t="shared" si="356"/>
        <v>0</v>
      </c>
      <c r="S705" s="34">
        <f t="shared" si="356"/>
        <v>0</v>
      </c>
      <c r="T705" s="34">
        <f t="shared" si="356"/>
        <v>0</v>
      </c>
      <c r="U705" s="34">
        <f t="shared" si="356"/>
        <v>0</v>
      </c>
      <c r="V705" s="34">
        <f t="shared" si="356"/>
        <v>0</v>
      </c>
      <c r="W705" s="34">
        <f t="shared" si="356"/>
        <v>0</v>
      </c>
      <c r="X705" s="34">
        <f t="shared" si="356"/>
        <v>0</v>
      </c>
      <c r="Y705" s="34">
        <f t="shared" si="356"/>
        <v>0</v>
      </c>
      <c r="Z705" s="34">
        <f t="shared" si="356"/>
        <v>0</v>
      </c>
      <c r="AA705" s="34">
        <f t="shared" si="356"/>
        <v>0</v>
      </c>
      <c r="AB705" s="34">
        <f t="shared" si="356"/>
        <v>0</v>
      </c>
      <c r="AC705" s="34">
        <f t="shared" si="356"/>
        <v>0</v>
      </c>
      <c r="AD705" s="34">
        <f t="shared" si="356"/>
        <v>0</v>
      </c>
      <c r="AE705" s="34">
        <f t="shared" si="356"/>
        <v>0</v>
      </c>
      <c r="AF705" s="34">
        <f t="shared" si="356"/>
        <v>0</v>
      </c>
      <c r="AG705" s="34">
        <f t="shared" si="356"/>
        <v>0</v>
      </c>
      <c r="AH705" s="34">
        <f t="shared" si="356"/>
        <v>0</v>
      </c>
      <c r="AI705" s="34">
        <f t="shared" si="356"/>
        <v>0</v>
      </c>
      <c r="AJ705" s="34">
        <f t="shared" si="356"/>
        <v>0</v>
      </c>
      <c r="AK705" s="34">
        <f t="shared" si="356"/>
        <v>0</v>
      </c>
      <c r="AL705" s="34">
        <f t="shared" si="356"/>
        <v>0</v>
      </c>
      <c r="AM705" s="34">
        <f t="shared" si="356"/>
        <v>0</v>
      </c>
      <c r="AN705" s="34">
        <f t="shared" si="356"/>
        <v>0</v>
      </c>
      <c r="AO705" s="34">
        <f t="shared" si="356"/>
        <v>0</v>
      </c>
      <c r="AP705" s="34">
        <f t="shared" si="356"/>
        <v>0</v>
      </c>
      <c r="AQ705" s="34">
        <f t="shared" si="356"/>
        <v>0</v>
      </c>
      <c r="AR705" s="34">
        <f t="shared" si="356"/>
        <v>0</v>
      </c>
      <c r="AS705" s="34">
        <f t="shared" si="356"/>
        <v>0</v>
      </c>
      <c r="AT705" s="34">
        <f t="shared" si="356"/>
        <v>0</v>
      </c>
      <c r="AU705" s="34">
        <f t="shared" si="356"/>
        <v>0</v>
      </c>
      <c r="AV705" s="34">
        <f t="shared" si="356"/>
        <v>0</v>
      </c>
      <c r="AX705" s="35" t="str">
        <f t="shared" si="339"/>
        <v>OK</v>
      </c>
      <c r="AY705" s="53">
        <v>820</v>
      </c>
      <c r="AZ705" s="5">
        <f t="shared" si="346"/>
        <v>688942.08332228835</v>
      </c>
      <c r="BA705" s="7">
        <f>IF(AY705&lt;&gt;0,VLOOKUP(AY705,'2021 ROO Import'!$A$1:$D$966,4,FALSE),0)</f>
        <v>688942.08332228835</v>
      </c>
    </row>
    <row r="706" spans="1:53" ht="9.75" customHeight="1" x14ac:dyDescent="0.2">
      <c r="A706" s="25">
        <f t="shared" si="328"/>
        <v>706</v>
      </c>
      <c r="B706" s="3" t="str">
        <f t="shared" si="354"/>
        <v>543-MT</v>
      </c>
      <c r="C706" s="3" t="str">
        <f t="shared" si="354"/>
        <v>RESERVOIRS, DAMS &amp; WATERWAYS</v>
      </c>
      <c r="E706" s="4" t="str">
        <f>$E$21</f>
        <v xml:space="preserve">   PI-H</v>
      </c>
      <c r="F706" s="3">
        <f t="shared" si="350"/>
        <v>358154.83578826295</v>
      </c>
      <c r="G706" s="34">
        <f>INDEX(Func_Alloc,MATCH($E706,FA_Desc,0),MATCH(G$6,$G$6:$AV$6,0))*$F706</f>
        <v>163623.40332890904</v>
      </c>
      <c r="H706" s="34">
        <f t="shared" si="356"/>
        <v>0</v>
      </c>
      <c r="I706" s="34">
        <f t="shared" si="356"/>
        <v>0</v>
      </c>
      <c r="J706" s="34">
        <f t="shared" si="356"/>
        <v>194531.43245935391</v>
      </c>
      <c r="K706" s="34">
        <f t="shared" si="356"/>
        <v>0</v>
      </c>
      <c r="L706" s="34">
        <f t="shared" si="356"/>
        <v>0</v>
      </c>
      <c r="M706" s="34">
        <f t="shared" si="356"/>
        <v>0</v>
      </c>
      <c r="N706" s="34">
        <f t="shared" si="356"/>
        <v>0</v>
      </c>
      <c r="O706" s="34">
        <f t="shared" si="356"/>
        <v>0</v>
      </c>
      <c r="P706" s="34">
        <f t="shared" si="356"/>
        <v>0</v>
      </c>
      <c r="Q706" s="34">
        <f t="shared" si="356"/>
        <v>0</v>
      </c>
      <c r="R706" s="34">
        <f t="shared" si="356"/>
        <v>0</v>
      </c>
      <c r="S706" s="34">
        <f t="shared" si="356"/>
        <v>0</v>
      </c>
      <c r="T706" s="34">
        <f t="shared" si="356"/>
        <v>0</v>
      </c>
      <c r="U706" s="34">
        <f t="shared" si="356"/>
        <v>0</v>
      </c>
      <c r="V706" s="34">
        <f t="shared" si="356"/>
        <v>0</v>
      </c>
      <c r="W706" s="34">
        <f t="shared" si="356"/>
        <v>0</v>
      </c>
      <c r="X706" s="34">
        <f t="shared" si="356"/>
        <v>0</v>
      </c>
      <c r="Y706" s="34">
        <f t="shared" si="356"/>
        <v>0</v>
      </c>
      <c r="Z706" s="34">
        <f t="shared" si="356"/>
        <v>0</v>
      </c>
      <c r="AA706" s="34">
        <f t="shared" si="356"/>
        <v>0</v>
      </c>
      <c r="AB706" s="34">
        <f t="shared" si="356"/>
        <v>0</v>
      </c>
      <c r="AC706" s="34">
        <f t="shared" si="356"/>
        <v>0</v>
      </c>
      <c r="AD706" s="34">
        <f t="shared" si="356"/>
        <v>0</v>
      </c>
      <c r="AE706" s="34">
        <f t="shared" si="356"/>
        <v>0</v>
      </c>
      <c r="AF706" s="34">
        <f t="shared" si="356"/>
        <v>0</v>
      </c>
      <c r="AG706" s="34">
        <f t="shared" si="356"/>
        <v>0</v>
      </c>
      <c r="AH706" s="34">
        <f t="shared" si="356"/>
        <v>0</v>
      </c>
      <c r="AI706" s="34">
        <f t="shared" si="356"/>
        <v>0</v>
      </c>
      <c r="AJ706" s="34">
        <f t="shared" si="356"/>
        <v>0</v>
      </c>
      <c r="AK706" s="34">
        <f t="shared" si="356"/>
        <v>0</v>
      </c>
      <c r="AL706" s="34">
        <f t="shared" si="356"/>
        <v>0</v>
      </c>
      <c r="AM706" s="34">
        <f t="shared" si="356"/>
        <v>0</v>
      </c>
      <c r="AN706" s="34">
        <f t="shared" si="356"/>
        <v>0</v>
      </c>
      <c r="AO706" s="34">
        <f t="shared" si="356"/>
        <v>0</v>
      </c>
      <c r="AP706" s="34">
        <f t="shared" si="356"/>
        <v>0</v>
      </c>
      <c r="AQ706" s="34">
        <f t="shared" si="356"/>
        <v>0</v>
      </c>
      <c r="AR706" s="34">
        <f t="shared" si="356"/>
        <v>0</v>
      </c>
      <c r="AS706" s="34">
        <f t="shared" si="356"/>
        <v>0</v>
      </c>
      <c r="AT706" s="34">
        <f t="shared" si="356"/>
        <v>0</v>
      </c>
      <c r="AU706" s="34">
        <f t="shared" si="356"/>
        <v>0</v>
      </c>
      <c r="AV706" s="34">
        <f t="shared" si="356"/>
        <v>0</v>
      </c>
      <c r="AX706" s="35" t="str">
        <f t="shared" si="339"/>
        <v>OK</v>
      </c>
      <c r="AY706" s="53">
        <v>821</v>
      </c>
      <c r="AZ706" s="5">
        <f t="shared" si="346"/>
        <v>358154.83578826295</v>
      </c>
      <c r="BA706" s="7">
        <f>IF(AY706&lt;&gt;0,VLOOKUP(AY706,'2021 ROO Import'!$A$1:$D$966,4,FALSE),0)</f>
        <v>358154.83578826295</v>
      </c>
    </row>
    <row r="707" spans="1:53" ht="9.75" customHeight="1" x14ac:dyDescent="0.2">
      <c r="A707" s="25">
        <f t="shared" si="328"/>
        <v>707</v>
      </c>
      <c r="B707" s="3" t="str">
        <f t="shared" si="354"/>
        <v>544-MT</v>
      </c>
      <c r="C707" s="3" t="str">
        <f t="shared" si="354"/>
        <v>ELECTRIC PLANT</v>
      </c>
      <c r="E707" s="4" t="str">
        <f>$E$21</f>
        <v xml:space="preserve">   PI-H</v>
      </c>
      <c r="F707" s="3">
        <f t="shared" si="350"/>
        <v>1610683.4085738845</v>
      </c>
      <c r="G707" s="34">
        <f>INDEX(Func_Alloc,MATCH($E707,FA_Desc,0),MATCH(G$6,$G$6:$AV$6,0))*$F707</f>
        <v>735842.36386541987</v>
      </c>
      <c r="H707" s="34">
        <f t="shared" si="356"/>
        <v>0</v>
      </c>
      <c r="I707" s="34">
        <f t="shared" si="356"/>
        <v>0</v>
      </c>
      <c r="J707" s="34">
        <f t="shared" si="356"/>
        <v>874841.04470846464</v>
      </c>
      <c r="K707" s="34">
        <f t="shared" si="356"/>
        <v>0</v>
      </c>
      <c r="L707" s="34">
        <f t="shared" si="356"/>
        <v>0</v>
      </c>
      <c r="M707" s="34">
        <f t="shared" si="356"/>
        <v>0</v>
      </c>
      <c r="N707" s="34">
        <f t="shared" si="356"/>
        <v>0</v>
      </c>
      <c r="O707" s="34">
        <f t="shared" si="356"/>
        <v>0</v>
      </c>
      <c r="P707" s="34">
        <f t="shared" si="356"/>
        <v>0</v>
      </c>
      <c r="Q707" s="34">
        <f t="shared" si="356"/>
        <v>0</v>
      </c>
      <c r="R707" s="34">
        <f t="shared" si="356"/>
        <v>0</v>
      </c>
      <c r="S707" s="34">
        <f t="shared" si="356"/>
        <v>0</v>
      </c>
      <c r="T707" s="34">
        <f t="shared" si="356"/>
        <v>0</v>
      </c>
      <c r="U707" s="34">
        <f t="shared" si="356"/>
        <v>0</v>
      </c>
      <c r="V707" s="34">
        <f t="shared" si="356"/>
        <v>0</v>
      </c>
      <c r="W707" s="34">
        <f t="shared" si="356"/>
        <v>0</v>
      </c>
      <c r="X707" s="34">
        <f t="shared" si="356"/>
        <v>0</v>
      </c>
      <c r="Y707" s="34">
        <f t="shared" si="356"/>
        <v>0</v>
      </c>
      <c r="Z707" s="34">
        <f t="shared" si="356"/>
        <v>0</v>
      </c>
      <c r="AA707" s="34">
        <f t="shared" si="356"/>
        <v>0</v>
      </c>
      <c r="AB707" s="34">
        <f t="shared" si="356"/>
        <v>0</v>
      </c>
      <c r="AC707" s="34">
        <f t="shared" si="356"/>
        <v>0</v>
      </c>
      <c r="AD707" s="34">
        <f t="shared" si="356"/>
        <v>0</v>
      </c>
      <c r="AE707" s="34">
        <f t="shared" si="356"/>
        <v>0</v>
      </c>
      <c r="AF707" s="34">
        <f t="shared" si="356"/>
        <v>0</v>
      </c>
      <c r="AG707" s="34">
        <f t="shared" si="356"/>
        <v>0</v>
      </c>
      <c r="AH707" s="34">
        <f t="shared" si="356"/>
        <v>0</v>
      </c>
      <c r="AI707" s="34">
        <f t="shared" si="356"/>
        <v>0</v>
      </c>
      <c r="AJ707" s="34">
        <f t="shared" si="356"/>
        <v>0</v>
      </c>
      <c r="AK707" s="34">
        <f t="shared" si="356"/>
        <v>0</v>
      </c>
      <c r="AL707" s="34">
        <f t="shared" si="356"/>
        <v>0</v>
      </c>
      <c r="AM707" s="34">
        <f t="shared" si="356"/>
        <v>0</v>
      </c>
      <c r="AN707" s="34">
        <f t="shared" si="356"/>
        <v>0</v>
      </c>
      <c r="AO707" s="34">
        <f t="shared" si="356"/>
        <v>0</v>
      </c>
      <c r="AP707" s="34">
        <f t="shared" si="356"/>
        <v>0</v>
      </c>
      <c r="AQ707" s="34">
        <f t="shared" si="356"/>
        <v>0</v>
      </c>
      <c r="AR707" s="34">
        <f t="shared" si="356"/>
        <v>0</v>
      </c>
      <c r="AS707" s="34">
        <f t="shared" si="356"/>
        <v>0</v>
      </c>
      <c r="AT707" s="34">
        <f t="shared" si="356"/>
        <v>0</v>
      </c>
      <c r="AU707" s="34">
        <f t="shared" si="356"/>
        <v>0</v>
      </c>
      <c r="AV707" s="34">
        <f t="shared" si="356"/>
        <v>0</v>
      </c>
      <c r="AX707" s="35" t="str">
        <f t="shared" si="339"/>
        <v>OK</v>
      </c>
      <c r="AY707" s="53">
        <v>825</v>
      </c>
      <c r="AZ707" s="5">
        <f t="shared" si="346"/>
        <v>1610683.4085738845</v>
      </c>
      <c r="BA707" s="7">
        <f>IF(AY707&lt;&gt;0,VLOOKUP(AY707,'2021 ROO Import'!$A$1:$D$966,4,FALSE),0)</f>
        <v>1610683.4085738845</v>
      </c>
    </row>
    <row r="708" spans="1:53" ht="9.75" customHeight="1" x14ac:dyDescent="0.2">
      <c r="A708" s="25">
        <f t="shared" si="328"/>
        <v>708</v>
      </c>
      <c r="B708" s="3" t="str">
        <f>(B364)</f>
        <v>545-MT</v>
      </c>
      <c r="C708" s="3" t="str">
        <f>(C364)</f>
        <v>MISCELLANEOUS HYDRAULIC PLANT</v>
      </c>
      <c r="E708" s="4" t="str">
        <f>$E$21</f>
        <v xml:space="preserve">   PI-H</v>
      </c>
      <c r="F708" s="3">
        <f t="shared" si="350"/>
        <v>2036596.572151524</v>
      </c>
      <c r="G708" s="34">
        <f>INDEX(Func_Alloc,MATCH($E708,FA_Desc,0),MATCH(G$6,$G$6:$AV$6,0))*$F708</f>
        <v>930421.2286007693</v>
      </c>
      <c r="H708" s="34">
        <f t="shared" si="356"/>
        <v>0</v>
      </c>
      <c r="I708" s="34">
        <f t="shared" si="356"/>
        <v>0</v>
      </c>
      <c r="J708" s="34">
        <f t="shared" si="356"/>
        <v>1106175.3435507547</v>
      </c>
      <c r="K708" s="34">
        <f t="shared" si="356"/>
        <v>0</v>
      </c>
      <c r="L708" s="34">
        <f t="shared" si="356"/>
        <v>0</v>
      </c>
      <c r="M708" s="34">
        <f t="shared" si="356"/>
        <v>0</v>
      </c>
      <c r="N708" s="34">
        <f t="shared" si="356"/>
        <v>0</v>
      </c>
      <c r="O708" s="34">
        <f t="shared" si="356"/>
        <v>0</v>
      </c>
      <c r="P708" s="34">
        <f t="shared" si="356"/>
        <v>0</v>
      </c>
      <c r="Q708" s="34">
        <f t="shared" si="356"/>
        <v>0</v>
      </c>
      <c r="R708" s="34">
        <f t="shared" si="356"/>
        <v>0</v>
      </c>
      <c r="S708" s="34">
        <f t="shared" si="356"/>
        <v>0</v>
      </c>
      <c r="T708" s="34">
        <f t="shared" si="356"/>
        <v>0</v>
      </c>
      <c r="U708" s="34">
        <f t="shared" si="356"/>
        <v>0</v>
      </c>
      <c r="V708" s="34">
        <f t="shared" si="356"/>
        <v>0</v>
      </c>
      <c r="W708" s="34">
        <f t="shared" si="356"/>
        <v>0</v>
      </c>
      <c r="X708" s="34">
        <f t="shared" si="356"/>
        <v>0</v>
      </c>
      <c r="Y708" s="34">
        <f t="shared" si="356"/>
        <v>0</v>
      </c>
      <c r="Z708" s="34">
        <f t="shared" si="356"/>
        <v>0</v>
      </c>
      <c r="AA708" s="34">
        <f t="shared" si="356"/>
        <v>0</v>
      </c>
      <c r="AB708" s="34">
        <f t="shared" si="356"/>
        <v>0</v>
      </c>
      <c r="AC708" s="34">
        <f t="shared" si="356"/>
        <v>0</v>
      </c>
      <c r="AD708" s="34">
        <f t="shared" si="356"/>
        <v>0</v>
      </c>
      <c r="AE708" s="34">
        <f t="shared" si="356"/>
        <v>0</v>
      </c>
      <c r="AF708" s="34">
        <f t="shared" si="356"/>
        <v>0</v>
      </c>
      <c r="AG708" s="34">
        <f t="shared" si="356"/>
        <v>0</v>
      </c>
      <c r="AH708" s="34">
        <f t="shared" si="356"/>
        <v>0</v>
      </c>
      <c r="AI708" s="34">
        <f t="shared" si="356"/>
        <v>0</v>
      </c>
      <c r="AJ708" s="34">
        <f t="shared" si="356"/>
        <v>0</v>
      </c>
      <c r="AK708" s="34">
        <f t="shared" si="356"/>
        <v>0</v>
      </c>
      <c r="AL708" s="34">
        <f t="shared" si="356"/>
        <v>0</v>
      </c>
      <c r="AM708" s="34">
        <f t="shared" si="356"/>
        <v>0</v>
      </c>
      <c r="AN708" s="34">
        <f t="shared" si="356"/>
        <v>0</v>
      </c>
      <c r="AO708" s="34">
        <f t="shared" si="356"/>
        <v>0</v>
      </c>
      <c r="AP708" s="34">
        <f t="shared" si="356"/>
        <v>0</v>
      </c>
      <c r="AQ708" s="34">
        <f t="shared" si="356"/>
        <v>0</v>
      </c>
      <c r="AR708" s="34">
        <f t="shared" si="356"/>
        <v>0</v>
      </c>
      <c r="AS708" s="34">
        <f t="shared" si="356"/>
        <v>0</v>
      </c>
      <c r="AT708" s="34">
        <f t="shared" si="356"/>
        <v>0</v>
      </c>
      <c r="AU708" s="34">
        <f t="shared" si="356"/>
        <v>0</v>
      </c>
      <c r="AV708" s="34">
        <f t="shared" si="356"/>
        <v>0</v>
      </c>
      <c r="AX708" s="35" t="str">
        <f t="shared" si="339"/>
        <v>OK</v>
      </c>
      <c r="AY708" s="53">
        <v>826</v>
      </c>
      <c r="AZ708" s="5">
        <f t="shared" si="346"/>
        <v>2036596.572151524</v>
      </c>
      <c r="BA708" s="7">
        <f>IF(AY708&lt;&gt;0,VLOOKUP(AY708,'2021 ROO Import'!$A$1:$D$966,4,FALSE),0)</f>
        <v>2036596.572151524</v>
      </c>
    </row>
    <row r="709" spans="1:53" ht="9.75" customHeight="1" x14ac:dyDescent="0.2">
      <c r="A709" s="25">
        <f t="shared" si="328"/>
        <v>709</v>
      </c>
      <c r="B709" s="3" t="str">
        <f>(B366)</f>
        <v/>
      </c>
      <c r="C709" s="3" t="str">
        <f>(C366)</f>
        <v>TOTAL HYDRAULIC MAINTENANCE EXPENSES</v>
      </c>
      <c r="F709" s="3">
        <f>SUM(F704:F708)</f>
        <v>4803290.7618422657</v>
      </c>
      <c r="AX709" s="35" t="str">
        <f t="shared" si="339"/>
        <v/>
      </c>
      <c r="AZ709" s="5">
        <f t="shared" si="346"/>
        <v>0</v>
      </c>
      <c r="BA709" s="7">
        <f>IF(AY709&lt;&gt;0,VLOOKUP(AY709,'2021 ROO Import'!$A$1:$D$966,4,FALSE),0)</f>
        <v>0</v>
      </c>
    </row>
    <row r="710" spans="1:53" ht="9.75" customHeight="1" x14ac:dyDescent="0.2">
      <c r="A710" s="25">
        <f t="shared" si="328"/>
        <v>710</v>
      </c>
      <c r="C710" s="3" t="str">
        <f>(C368)</f>
        <v>TOTAL HYDRAULIC GENERATION EXPENSES</v>
      </c>
      <c r="F710" s="3">
        <f>F703+F709</f>
        <v>19977787.377033126</v>
      </c>
      <c r="AX710" s="35" t="str">
        <f t="shared" si="339"/>
        <v/>
      </c>
      <c r="AZ710" s="5">
        <f t="shared" si="346"/>
        <v>0</v>
      </c>
      <c r="BA710" s="7">
        <f>IF(AY710&lt;&gt;0,VLOOKUP(AY710,'2021 ROO Import'!$A$1:$D$966,4,FALSE),0)</f>
        <v>0</v>
      </c>
    </row>
    <row r="711" spans="1:53" ht="9.75" customHeight="1" x14ac:dyDescent="0.2">
      <c r="A711" s="25">
        <f t="shared" si="328"/>
        <v>711</v>
      </c>
      <c r="B711" s="8" t="str">
        <f>B664</f>
        <v>* * * TABLE 10 - DEVELOPMENT OF LABOR RELATED ALLOCATOR * * *</v>
      </c>
      <c r="AX711" s="35" t="str">
        <f t="shared" si="339"/>
        <v/>
      </c>
      <c r="AZ711" s="5">
        <f t="shared" si="346"/>
        <v>0</v>
      </c>
      <c r="BA711" s="7">
        <f>IF(AY711&lt;&gt;0,VLOOKUP(AY711,'2021 ROO Import'!$A$1:$D$966,4,FALSE),0)</f>
        <v>0</v>
      </c>
    </row>
    <row r="712" spans="1:53" ht="9.75" customHeight="1" x14ac:dyDescent="0.2">
      <c r="A712" s="25">
        <f t="shared" ref="A712:A775" si="357">A711+1</f>
        <v>712</v>
      </c>
      <c r="AX712" s="35" t="str">
        <f t="shared" si="339"/>
        <v/>
      </c>
      <c r="AZ712" s="5">
        <f t="shared" si="346"/>
        <v>0</v>
      </c>
      <c r="BA712" s="7">
        <f>IF(AY712&lt;&gt;0,VLOOKUP(AY712,'2021 ROO Import'!$A$1:$D$966,4,FALSE),0)</f>
        <v>0</v>
      </c>
    </row>
    <row r="713" spans="1:53" ht="9.75" customHeight="1" x14ac:dyDescent="0.2">
      <c r="A713" s="25">
        <f t="shared" si="357"/>
        <v>713</v>
      </c>
      <c r="B713" s="3" t="s">
        <v>432</v>
      </c>
      <c r="AX713" s="35" t="str">
        <f t="shared" si="339"/>
        <v/>
      </c>
      <c r="AZ713" s="5">
        <f t="shared" si="346"/>
        <v>0</v>
      </c>
      <c r="BA713" s="7">
        <f>IF(AY713&lt;&gt;0,VLOOKUP(AY713,'2021 ROO Import'!$A$1:$D$966,4,FALSE),0)</f>
        <v>0</v>
      </c>
    </row>
    <row r="714" spans="1:53" ht="9.75" customHeight="1" x14ac:dyDescent="0.2">
      <c r="A714" s="25">
        <f t="shared" si="357"/>
        <v>714</v>
      </c>
      <c r="B714" s="3" t="str">
        <f>(B372)</f>
        <v>546-OP</v>
      </c>
      <c r="C714" s="3" t="str">
        <f>(C372)</f>
        <v>SUPERVISION &amp; ENGINEERING</v>
      </c>
      <c r="E714" s="4" t="str">
        <f>E970</f>
        <v>L-546</v>
      </c>
      <c r="F714" s="3">
        <f t="shared" si="350"/>
        <v>501674.98984410998</v>
      </c>
      <c r="G714" s="34">
        <f t="shared" ref="G714:V714" si="358">INDEX(Func_Alloc,MATCH($E714,FA_Desc,0),MATCH(G$6,$G$6:$AV$6,0))*$F714</f>
        <v>229190.73261324698</v>
      </c>
      <c r="H714" s="34">
        <f t="shared" si="358"/>
        <v>0</v>
      </c>
      <c r="I714" s="34">
        <f t="shared" si="358"/>
        <v>0</v>
      </c>
      <c r="J714" s="34">
        <f t="shared" si="358"/>
        <v>272484.25723086303</v>
      </c>
      <c r="K714" s="34">
        <f t="shared" si="358"/>
        <v>0</v>
      </c>
      <c r="L714" s="34">
        <f t="shared" si="358"/>
        <v>0</v>
      </c>
      <c r="M714" s="34">
        <f t="shared" si="358"/>
        <v>0</v>
      </c>
      <c r="N714" s="34">
        <f t="shared" si="358"/>
        <v>0</v>
      </c>
      <c r="O714" s="34">
        <f t="shared" si="358"/>
        <v>0</v>
      </c>
      <c r="P714" s="34">
        <f t="shared" si="358"/>
        <v>0</v>
      </c>
      <c r="Q714" s="34">
        <f t="shared" si="358"/>
        <v>0</v>
      </c>
      <c r="R714" s="34">
        <f t="shared" si="358"/>
        <v>0</v>
      </c>
      <c r="S714" s="34">
        <f t="shared" si="358"/>
        <v>0</v>
      </c>
      <c r="T714" s="34">
        <f t="shared" si="358"/>
        <v>0</v>
      </c>
      <c r="U714" s="34">
        <f t="shared" si="358"/>
        <v>0</v>
      </c>
      <c r="V714" s="34">
        <f t="shared" si="358"/>
        <v>0</v>
      </c>
      <c r="W714" s="34">
        <f t="shared" ref="I714:AV717" si="359">INDEX(Func_Alloc,MATCH($E714,FA_Desc,0),MATCH(W$6,$G$6:$AV$6,0))*$F714</f>
        <v>0</v>
      </c>
      <c r="X714" s="34">
        <f t="shared" si="359"/>
        <v>0</v>
      </c>
      <c r="Y714" s="34">
        <f t="shared" si="359"/>
        <v>0</v>
      </c>
      <c r="Z714" s="34">
        <f t="shared" si="359"/>
        <v>0</v>
      </c>
      <c r="AA714" s="34">
        <f t="shared" si="359"/>
        <v>0</v>
      </c>
      <c r="AB714" s="34">
        <f t="shared" si="359"/>
        <v>0</v>
      </c>
      <c r="AC714" s="34">
        <f t="shared" si="359"/>
        <v>0</v>
      </c>
      <c r="AD714" s="34">
        <f t="shared" si="359"/>
        <v>0</v>
      </c>
      <c r="AE714" s="34">
        <f t="shared" si="359"/>
        <v>0</v>
      </c>
      <c r="AF714" s="34">
        <f t="shared" si="359"/>
        <v>0</v>
      </c>
      <c r="AG714" s="34">
        <f t="shared" si="359"/>
        <v>0</v>
      </c>
      <c r="AH714" s="34">
        <f t="shared" si="359"/>
        <v>0</v>
      </c>
      <c r="AI714" s="34">
        <f t="shared" si="359"/>
        <v>0</v>
      </c>
      <c r="AJ714" s="34">
        <f t="shared" si="359"/>
        <v>0</v>
      </c>
      <c r="AK714" s="34">
        <f t="shared" si="359"/>
        <v>0</v>
      </c>
      <c r="AL714" s="34">
        <f t="shared" si="359"/>
        <v>0</v>
      </c>
      <c r="AM714" s="34">
        <f t="shared" si="359"/>
        <v>0</v>
      </c>
      <c r="AN714" s="34">
        <f t="shared" si="359"/>
        <v>0</v>
      </c>
      <c r="AO714" s="34">
        <f t="shared" si="359"/>
        <v>0</v>
      </c>
      <c r="AP714" s="34">
        <f t="shared" si="359"/>
        <v>0</v>
      </c>
      <c r="AQ714" s="34">
        <f t="shared" si="359"/>
        <v>0</v>
      </c>
      <c r="AR714" s="34">
        <f t="shared" si="359"/>
        <v>0</v>
      </c>
      <c r="AS714" s="34">
        <f t="shared" si="359"/>
        <v>0</v>
      </c>
      <c r="AT714" s="34">
        <f t="shared" si="359"/>
        <v>0</v>
      </c>
      <c r="AU714" s="34">
        <f t="shared" si="359"/>
        <v>0</v>
      </c>
      <c r="AV714" s="34">
        <f t="shared" si="359"/>
        <v>0</v>
      </c>
      <c r="AX714" s="35" t="str">
        <f t="shared" si="339"/>
        <v>OK</v>
      </c>
      <c r="AY714" s="53">
        <v>832</v>
      </c>
      <c r="AZ714" s="5">
        <f t="shared" si="346"/>
        <v>501674.98984410998</v>
      </c>
      <c r="BA714" s="7">
        <f>IF(AY714&lt;&gt;0,VLOOKUP(AY714,'2021 ROO Import'!$A$1:$D$966,4,FALSE),0)</f>
        <v>501674.98984410998</v>
      </c>
    </row>
    <row r="715" spans="1:53" ht="9.75" customHeight="1" x14ac:dyDescent="0.2">
      <c r="A715" s="25">
        <f t="shared" si="357"/>
        <v>715</v>
      </c>
      <c r="B715" s="3" t="str">
        <f>(B378)</f>
        <v>548-OP</v>
      </c>
      <c r="C715" s="3" t="str">
        <f>(C378)</f>
        <v>GENERATING EXPENSES</v>
      </c>
      <c r="E715" s="4" t="str">
        <f>$E$22</f>
        <v xml:space="preserve">   PI-S</v>
      </c>
      <c r="F715" s="3">
        <f>($AZ715)</f>
        <v>2949601.2794602364</v>
      </c>
      <c r="G715" s="34">
        <f t="shared" ref="G715:H717" si="360">INDEX(Func_Alloc,MATCH($E715,FA_Desc,0),MATCH(G$6,$G$6:$AV$6,0))*$F715</f>
        <v>1347528.3636653454</v>
      </c>
      <c r="H715" s="34">
        <f t="shared" si="360"/>
        <v>0</v>
      </c>
      <c r="I715" s="34">
        <f t="shared" si="359"/>
        <v>0</v>
      </c>
      <c r="J715" s="34">
        <f t="shared" si="359"/>
        <v>1602072.9157948911</v>
      </c>
      <c r="K715" s="34">
        <f t="shared" si="359"/>
        <v>0</v>
      </c>
      <c r="L715" s="34">
        <f t="shared" si="359"/>
        <v>0</v>
      </c>
      <c r="M715" s="34">
        <f t="shared" si="359"/>
        <v>0</v>
      </c>
      <c r="N715" s="34">
        <f t="shared" si="359"/>
        <v>0</v>
      </c>
      <c r="O715" s="34">
        <f t="shared" si="359"/>
        <v>0</v>
      </c>
      <c r="P715" s="34">
        <f t="shared" si="359"/>
        <v>0</v>
      </c>
      <c r="Q715" s="34">
        <f t="shared" si="359"/>
        <v>0</v>
      </c>
      <c r="R715" s="34">
        <f t="shared" si="359"/>
        <v>0</v>
      </c>
      <c r="S715" s="34">
        <f t="shared" si="359"/>
        <v>0</v>
      </c>
      <c r="T715" s="34">
        <f t="shared" si="359"/>
        <v>0</v>
      </c>
      <c r="U715" s="34">
        <f t="shared" si="359"/>
        <v>0</v>
      </c>
      <c r="V715" s="34">
        <f t="shared" si="359"/>
        <v>0</v>
      </c>
      <c r="W715" s="34">
        <f t="shared" si="359"/>
        <v>0</v>
      </c>
      <c r="X715" s="34">
        <f t="shared" si="359"/>
        <v>0</v>
      </c>
      <c r="Y715" s="34">
        <f t="shared" si="359"/>
        <v>0</v>
      </c>
      <c r="Z715" s="34">
        <f t="shared" si="359"/>
        <v>0</v>
      </c>
      <c r="AA715" s="34">
        <f t="shared" si="359"/>
        <v>0</v>
      </c>
      <c r="AB715" s="34">
        <f t="shared" si="359"/>
        <v>0</v>
      </c>
      <c r="AC715" s="34">
        <f t="shared" si="359"/>
        <v>0</v>
      </c>
      <c r="AD715" s="34">
        <f t="shared" si="359"/>
        <v>0</v>
      </c>
      <c r="AE715" s="34">
        <f t="shared" si="359"/>
        <v>0</v>
      </c>
      <c r="AF715" s="34">
        <f t="shared" si="359"/>
        <v>0</v>
      </c>
      <c r="AG715" s="34">
        <f t="shared" si="359"/>
        <v>0</v>
      </c>
      <c r="AH715" s="34">
        <f t="shared" si="359"/>
        <v>0</v>
      </c>
      <c r="AI715" s="34">
        <f t="shared" si="359"/>
        <v>0</v>
      </c>
      <c r="AJ715" s="34">
        <f t="shared" si="359"/>
        <v>0</v>
      </c>
      <c r="AK715" s="34">
        <f t="shared" si="359"/>
        <v>0</v>
      </c>
      <c r="AL715" s="34">
        <f t="shared" si="359"/>
        <v>0</v>
      </c>
      <c r="AM715" s="34">
        <f t="shared" si="359"/>
        <v>0</v>
      </c>
      <c r="AN715" s="34">
        <f t="shared" si="359"/>
        <v>0</v>
      </c>
      <c r="AO715" s="34">
        <f t="shared" si="359"/>
        <v>0</v>
      </c>
      <c r="AP715" s="34">
        <f t="shared" si="359"/>
        <v>0</v>
      </c>
      <c r="AQ715" s="34">
        <f t="shared" si="359"/>
        <v>0</v>
      </c>
      <c r="AR715" s="34">
        <f t="shared" si="359"/>
        <v>0</v>
      </c>
      <c r="AS715" s="34">
        <f t="shared" si="359"/>
        <v>0</v>
      </c>
      <c r="AT715" s="34">
        <f t="shared" si="359"/>
        <v>0</v>
      </c>
      <c r="AU715" s="34">
        <f t="shared" si="359"/>
        <v>0</v>
      </c>
      <c r="AV715" s="34">
        <f t="shared" si="359"/>
        <v>0</v>
      </c>
      <c r="AX715" s="35" t="str">
        <f t="shared" si="339"/>
        <v>OK</v>
      </c>
      <c r="AY715" s="53">
        <v>835</v>
      </c>
      <c r="AZ715" s="5">
        <f t="shared" si="346"/>
        <v>2949601.2794602364</v>
      </c>
      <c r="BA715" s="7">
        <f>IF(AY715&lt;&gt;0,VLOOKUP(AY715,'2021 ROO Import'!$A$1:$D$966,4,FALSE),0)</f>
        <v>2949601.2794602364</v>
      </c>
    </row>
    <row r="716" spans="1:53" ht="9.75" customHeight="1" x14ac:dyDescent="0.2">
      <c r="A716" s="25">
        <f t="shared" si="357"/>
        <v>716</v>
      </c>
      <c r="B716" s="3" t="str">
        <f>(B383)</f>
        <v>549-OP</v>
      </c>
      <c r="C716" s="3" t="str">
        <f>(C383)</f>
        <v>MISCELLANEOUS EXPENSES</v>
      </c>
      <c r="E716" s="4" t="str">
        <f>$E$22</f>
        <v xml:space="preserve">   PI-S</v>
      </c>
      <c r="F716" s="3">
        <f>($AZ716)</f>
        <v>437788.16268987255</v>
      </c>
      <c r="G716" s="34">
        <f t="shared" si="360"/>
        <v>200003.97023474873</v>
      </c>
      <c r="H716" s="34">
        <f t="shared" si="360"/>
        <v>0</v>
      </c>
      <c r="I716" s="34">
        <f t="shared" si="359"/>
        <v>0</v>
      </c>
      <c r="J716" s="34">
        <f t="shared" si="359"/>
        <v>237784.19245512382</v>
      </c>
      <c r="K716" s="34">
        <f t="shared" si="359"/>
        <v>0</v>
      </c>
      <c r="L716" s="34">
        <f t="shared" si="359"/>
        <v>0</v>
      </c>
      <c r="M716" s="34">
        <f t="shared" si="359"/>
        <v>0</v>
      </c>
      <c r="N716" s="34">
        <f t="shared" si="359"/>
        <v>0</v>
      </c>
      <c r="O716" s="34">
        <f t="shared" si="359"/>
        <v>0</v>
      </c>
      <c r="P716" s="34">
        <f t="shared" si="359"/>
        <v>0</v>
      </c>
      <c r="Q716" s="34">
        <f t="shared" si="359"/>
        <v>0</v>
      </c>
      <c r="R716" s="34">
        <f t="shared" si="359"/>
        <v>0</v>
      </c>
      <c r="S716" s="34">
        <f t="shared" si="359"/>
        <v>0</v>
      </c>
      <c r="T716" s="34">
        <f t="shared" si="359"/>
        <v>0</v>
      </c>
      <c r="U716" s="34">
        <f t="shared" si="359"/>
        <v>0</v>
      </c>
      <c r="V716" s="34">
        <f t="shared" si="359"/>
        <v>0</v>
      </c>
      <c r="W716" s="34">
        <f t="shared" si="359"/>
        <v>0</v>
      </c>
      <c r="X716" s="34">
        <f t="shared" si="359"/>
        <v>0</v>
      </c>
      <c r="Y716" s="34">
        <f t="shared" si="359"/>
        <v>0</v>
      </c>
      <c r="Z716" s="34">
        <f t="shared" si="359"/>
        <v>0</v>
      </c>
      <c r="AA716" s="34">
        <f t="shared" si="359"/>
        <v>0</v>
      </c>
      <c r="AB716" s="34">
        <f t="shared" si="359"/>
        <v>0</v>
      </c>
      <c r="AC716" s="34">
        <f t="shared" si="359"/>
        <v>0</v>
      </c>
      <c r="AD716" s="34">
        <f t="shared" si="359"/>
        <v>0</v>
      </c>
      <c r="AE716" s="34">
        <f t="shared" si="359"/>
        <v>0</v>
      </c>
      <c r="AF716" s="34">
        <f t="shared" si="359"/>
        <v>0</v>
      </c>
      <c r="AG716" s="34">
        <f t="shared" si="359"/>
        <v>0</v>
      </c>
      <c r="AH716" s="34">
        <f t="shared" si="359"/>
        <v>0</v>
      </c>
      <c r="AI716" s="34">
        <f t="shared" si="359"/>
        <v>0</v>
      </c>
      <c r="AJ716" s="34">
        <f t="shared" si="359"/>
        <v>0</v>
      </c>
      <c r="AK716" s="34">
        <f t="shared" si="359"/>
        <v>0</v>
      </c>
      <c r="AL716" s="34">
        <f t="shared" si="359"/>
        <v>0</v>
      </c>
      <c r="AM716" s="34">
        <f t="shared" si="359"/>
        <v>0</v>
      </c>
      <c r="AN716" s="34">
        <f t="shared" si="359"/>
        <v>0</v>
      </c>
      <c r="AO716" s="34">
        <f t="shared" si="359"/>
        <v>0</v>
      </c>
      <c r="AP716" s="34">
        <f t="shared" si="359"/>
        <v>0</v>
      </c>
      <c r="AQ716" s="34">
        <f t="shared" si="359"/>
        <v>0</v>
      </c>
      <c r="AR716" s="34">
        <f t="shared" si="359"/>
        <v>0</v>
      </c>
      <c r="AS716" s="34">
        <f t="shared" si="359"/>
        <v>0</v>
      </c>
      <c r="AT716" s="34">
        <f t="shared" si="359"/>
        <v>0</v>
      </c>
      <c r="AU716" s="34">
        <f t="shared" si="359"/>
        <v>0</v>
      </c>
      <c r="AV716" s="34">
        <f t="shared" si="359"/>
        <v>0</v>
      </c>
      <c r="AX716" s="35" t="str">
        <f t="shared" si="339"/>
        <v>OK</v>
      </c>
      <c r="AY716" s="53">
        <v>838</v>
      </c>
      <c r="AZ716" s="5">
        <f t="shared" si="346"/>
        <v>437788.16268987255</v>
      </c>
      <c r="BA716" s="7">
        <f>IF(AY716&lt;&gt;0,VLOOKUP(AY716,'2021 ROO Import'!$A$1:$D$966,4,FALSE),0)</f>
        <v>437788.16268987255</v>
      </c>
    </row>
    <row r="717" spans="1:53" ht="9.75" customHeight="1" x14ac:dyDescent="0.2">
      <c r="A717" s="25">
        <f t="shared" si="357"/>
        <v>717</v>
      </c>
      <c r="B717" s="3" t="str">
        <f>(B384)</f>
        <v>550-OP</v>
      </c>
      <c r="C717" s="3" t="str">
        <f>(C384)</f>
        <v>RENTS</v>
      </c>
      <c r="E717" s="4" t="str">
        <f>$E$22</f>
        <v xml:space="preserve">   PI-S</v>
      </c>
      <c r="F717" s="3">
        <f>($AZ717)</f>
        <v>0</v>
      </c>
      <c r="G717" s="34">
        <f t="shared" si="360"/>
        <v>0</v>
      </c>
      <c r="H717" s="34">
        <f t="shared" si="360"/>
        <v>0</v>
      </c>
      <c r="I717" s="34">
        <f t="shared" si="359"/>
        <v>0</v>
      </c>
      <c r="J717" s="34">
        <f t="shared" si="359"/>
        <v>0</v>
      </c>
      <c r="K717" s="34">
        <f t="shared" si="359"/>
        <v>0</v>
      </c>
      <c r="L717" s="34">
        <f t="shared" si="359"/>
        <v>0</v>
      </c>
      <c r="M717" s="34">
        <f t="shared" si="359"/>
        <v>0</v>
      </c>
      <c r="N717" s="34">
        <f t="shared" si="359"/>
        <v>0</v>
      </c>
      <c r="O717" s="34">
        <f t="shared" si="359"/>
        <v>0</v>
      </c>
      <c r="P717" s="34">
        <f t="shared" si="359"/>
        <v>0</v>
      </c>
      <c r="Q717" s="34">
        <f t="shared" si="359"/>
        <v>0</v>
      </c>
      <c r="R717" s="34">
        <f t="shared" si="359"/>
        <v>0</v>
      </c>
      <c r="S717" s="34">
        <f t="shared" si="359"/>
        <v>0</v>
      </c>
      <c r="T717" s="34">
        <f t="shared" si="359"/>
        <v>0</v>
      </c>
      <c r="U717" s="34">
        <f t="shared" si="359"/>
        <v>0</v>
      </c>
      <c r="V717" s="34">
        <f t="shared" si="359"/>
        <v>0</v>
      </c>
      <c r="W717" s="34">
        <f t="shared" si="359"/>
        <v>0</v>
      </c>
      <c r="X717" s="34">
        <f t="shared" si="359"/>
        <v>0</v>
      </c>
      <c r="Y717" s="34">
        <f t="shared" si="359"/>
        <v>0</v>
      </c>
      <c r="Z717" s="34">
        <f t="shared" si="359"/>
        <v>0</v>
      </c>
      <c r="AA717" s="34">
        <f t="shared" si="359"/>
        <v>0</v>
      </c>
      <c r="AB717" s="34">
        <f t="shared" si="359"/>
        <v>0</v>
      </c>
      <c r="AC717" s="34">
        <f t="shared" si="359"/>
        <v>0</v>
      </c>
      <c r="AD717" s="34">
        <f t="shared" si="359"/>
        <v>0</v>
      </c>
      <c r="AE717" s="34">
        <f t="shared" si="359"/>
        <v>0</v>
      </c>
      <c r="AF717" s="34">
        <f t="shared" si="359"/>
        <v>0</v>
      </c>
      <c r="AG717" s="34">
        <f t="shared" si="359"/>
        <v>0</v>
      </c>
      <c r="AH717" s="34">
        <f t="shared" si="359"/>
        <v>0</v>
      </c>
      <c r="AI717" s="34">
        <f t="shared" si="359"/>
        <v>0</v>
      </c>
      <c r="AJ717" s="34">
        <f t="shared" si="359"/>
        <v>0</v>
      </c>
      <c r="AK717" s="34">
        <f t="shared" si="359"/>
        <v>0</v>
      </c>
      <c r="AL717" s="34">
        <f t="shared" si="359"/>
        <v>0</v>
      </c>
      <c r="AM717" s="34">
        <f t="shared" si="359"/>
        <v>0</v>
      </c>
      <c r="AN717" s="34">
        <f t="shared" si="359"/>
        <v>0</v>
      </c>
      <c r="AO717" s="34">
        <f t="shared" si="359"/>
        <v>0</v>
      </c>
      <c r="AP717" s="34">
        <f t="shared" si="359"/>
        <v>0</v>
      </c>
      <c r="AQ717" s="34">
        <f t="shared" si="359"/>
        <v>0</v>
      </c>
      <c r="AR717" s="34">
        <f t="shared" si="359"/>
        <v>0</v>
      </c>
      <c r="AS717" s="34">
        <f t="shared" si="359"/>
        <v>0</v>
      </c>
      <c r="AT717" s="34">
        <f t="shared" si="359"/>
        <v>0</v>
      </c>
      <c r="AU717" s="34">
        <f t="shared" si="359"/>
        <v>0</v>
      </c>
      <c r="AV717" s="34">
        <f t="shared" si="359"/>
        <v>0</v>
      </c>
      <c r="AX717" s="35" t="str">
        <f t="shared" si="339"/>
        <v>OK</v>
      </c>
      <c r="AY717" s="53">
        <v>839</v>
      </c>
      <c r="AZ717" s="5">
        <f t="shared" si="346"/>
        <v>0</v>
      </c>
      <c r="BA717" s="7">
        <f>IF(AY717&lt;&gt;0,VLOOKUP(AY717,'2021 ROO Import'!$A$1:$D$966,4,FALSE),0)</f>
        <v>0</v>
      </c>
    </row>
    <row r="718" spans="1:53" ht="9.75" customHeight="1" x14ac:dyDescent="0.2">
      <c r="A718" s="25">
        <f t="shared" si="357"/>
        <v>718</v>
      </c>
      <c r="B718" s="3" t="str">
        <f>(B386)</f>
        <v/>
      </c>
      <c r="C718" s="3" t="str">
        <f>(C386)</f>
        <v>TOTAL OTHER POWER OPER EXPENSES</v>
      </c>
      <c r="F718" s="3">
        <f>SUM(F714:F717)</f>
        <v>3889064.4319942188</v>
      </c>
      <c r="AX718" s="35" t="str">
        <f t="shared" si="339"/>
        <v/>
      </c>
      <c r="AZ718" s="5">
        <f t="shared" si="346"/>
        <v>0</v>
      </c>
      <c r="BA718" s="7">
        <f>IF(AY718&lt;&gt;0,VLOOKUP(AY718,'2021 ROO Import'!$A$1:$D$966,4,FALSE),0)</f>
        <v>0</v>
      </c>
    </row>
    <row r="719" spans="1:53" ht="9.75" customHeight="1" x14ac:dyDescent="0.2">
      <c r="A719" s="25">
        <f t="shared" si="357"/>
        <v>719</v>
      </c>
      <c r="AX719" s="35" t="str">
        <f t="shared" si="339"/>
        <v/>
      </c>
      <c r="AZ719" s="5">
        <f t="shared" si="346"/>
        <v>0</v>
      </c>
      <c r="BA719" s="7">
        <f>IF(AY719&lt;&gt;0,VLOOKUP(AY719,'2021 ROO Import'!$A$1:$D$966,4,FALSE),0)</f>
        <v>0</v>
      </c>
    </row>
    <row r="720" spans="1:53" ht="9.75" customHeight="1" x14ac:dyDescent="0.2">
      <c r="A720" s="25">
        <f t="shared" si="357"/>
        <v>720</v>
      </c>
      <c r="B720" s="3" t="str">
        <f t="shared" ref="B720:C722" si="361">(B389)</f>
        <v>551-MT</v>
      </c>
      <c r="C720" s="3" t="str">
        <f t="shared" si="361"/>
        <v>SUPERVISION &amp; ENGINEERING</v>
      </c>
      <c r="E720" s="4" t="str">
        <f>E972</f>
        <v>L-551</v>
      </c>
      <c r="F720" s="3">
        <f t="shared" ref="F720:F728" si="362">($AZ720)</f>
        <v>0</v>
      </c>
      <c r="G720" s="34">
        <f>INDEX(Func_Alloc,MATCH($E720,FA_Desc,0),MATCH(G$6,$G$6:$AV$6,0))*$F720</f>
        <v>0</v>
      </c>
      <c r="H720" s="3">
        <f>IF($F720&lt;&gt;0,(($F720)*(SUM(H$721:H$723)/SUM($F$721:$F$723))),0)</f>
        <v>0</v>
      </c>
      <c r="I720" s="3">
        <f>IF($F720&lt;&gt;0,(($F720)*(SUM(I$721:I$723)/SUM($F$721:$F$723))),0)</f>
        <v>0</v>
      </c>
      <c r="J720" s="3">
        <f>IF($F720&lt;&gt;0,(($F720)*(SUM(J$721:J$723)/SUM($F$721:$F$723))),0)</f>
        <v>0</v>
      </c>
      <c r="K720" s="3">
        <f>IF($F720&lt;&gt;0,(($F720)*(SUM(K$721:K$723)/SUM($F$721:$F$723))),0)</f>
        <v>0</v>
      </c>
      <c r="L720" s="3">
        <f>IF($F720&lt;&gt;0,(($F720)*(SUM(L$721:L$723)/SUM($F$721:$F$723))),0)</f>
        <v>0</v>
      </c>
      <c r="AX720" s="35" t="str">
        <f t="shared" si="339"/>
        <v>OK</v>
      </c>
      <c r="AY720" s="53">
        <v>843</v>
      </c>
      <c r="AZ720" s="5">
        <f t="shared" si="346"/>
        <v>0</v>
      </c>
      <c r="BA720" s="7">
        <f>IF(AY720&lt;&gt;0,VLOOKUP(AY720,'2021 ROO Import'!$A$1:$D$966,4,FALSE),0)</f>
        <v>0</v>
      </c>
    </row>
    <row r="721" spans="1:53" ht="9.75" customHeight="1" x14ac:dyDescent="0.2">
      <c r="A721" s="25">
        <f t="shared" si="357"/>
        <v>721</v>
      </c>
      <c r="B721" s="3" t="str">
        <f t="shared" si="361"/>
        <v>552-MT</v>
      </c>
      <c r="C721" s="3" t="str">
        <f t="shared" si="361"/>
        <v>STRUCTURES</v>
      </c>
      <c r="E721" s="4" t="str">
        <f>$E$22</f>
        <v xml:space="preserve">   PI-S</v>
      </c>
      <c r="F721" s="3">
        <f t="shared" si="362"/>
        <v>42251.224009053076</v>
      </c>
      <c r="G721" s="34">
        <f>INDEX(Func_Alloc,MATCH($E721,FA_Desc,0),MATCH(G$6,$G$6:$AV$6,0))*$F721</f>
        <v>19302.514935915689</v>
      </c>
      <c r="H721" s="34">
        <f t="shared" ref="H721:V721" si="363">INDEX(Func_Alloc,MATCH($E721,FA_Desc,0),MATCH(H$6,$G$6:$AV$6,0))*$F721</f>
        <v>0</v>
      </c>
      <c r="I721" s="34">
        <f t="shared" si="363"/>
        <v>0</v>
      </c>
      <c r="J721" s="34">
        <f t="shared" si="363"/>
        <v>22948.709073137386</v>
      </c>
      <c r="K721" s="34">
        <f t="shared" si="363"/>
        <v>0</v>
      </c>
      <c r="L721" s="34">
        <f t="shared" si="363"/>
        <v>0</v>
      </c>
      <c r="M721" s="34">
        <f t="shared" si="363"/>
        <v>0</v>
      </c>
      <c r="N721" s="34">
        <f t="shared" si="363"/>
        <v>0</v>
      </c>
      <c r="O721" s="34">
        <f t="shared" si="363"/>
        <v>0</v>
      </c>
      <c r="P721" s="34">
        <f t="shared" si="363"/>
        <v>0</v>
      </c>
      <c r="Q721" s="34">
        <f t="shared" si="363"/>
        <v>0</v>
      </c>
      <c r="R721" s="34">
        <f t="shared" si="363"/>
        <v>0</v>
      </c>
      <c r="S721" s="34">
        <f t="shared" si="363"/>
        <v>0</v>
      </c>
      <c r="T721" s="34">
        <f t="shared" si="363"/>
        <v>0</v>
      </c>
      <c r="U721" s="34">
        <f t="shared" si="363"/>
        <v>0</v>
      </c>
      <c r="V721" s="34">
        <f t="shared" si="363"/>
        <v>0</v>
      </c>
      <c r="W721" s="34">
        <f t="shared" ref="I721:AV723" si="364">INDEX(Func_Alloc,MATCH($E721,FA_Desc,0),MATCH(W$6,$G$6:$AV$6,0))*$F721</f>
        <v>0</v>
      </c>
      <c r="X721" s="34">
        <f t="shared" si="364"/>
        <v>0</v>
      </c>
      <c r="Y721" s="34">
        <f t="shared" si="364"/>
        <v>0</v>
      </c>
      <c r="Z721" s="34">
        <f t="shared" si="364"/>
        <v>0</v>
      </c>
      <c r="AA721" s="34">
        <f t="shared" si="364"/>
        <v>0</v>
      </c>
      <c r="AB721" s="34">
        <f t="shared" si="364"/>
        <v>0</v>
      </c>
      <c r="AC721" s="34">
        <f t="shared" si="364"/>
        <v>0</v>
      </c>
      <c r="AD721" s="34">
        <f t="shared" si="364"/>
        <v>0</v>
      </c>
      <c r="AE721" s="34">
        <f t="shared" si="364"/>
        <v>0</v>
      </c>
      <c r="AF721" s="34">
        <f t="shared" si="364"/>
        <v>0</v>
      </c>
      <c r="AG721" s="34">
        <f t="shared" si="364"/>
        <v>0</v>
      </c>
      <c r="AH721" s="34">
        <f t="shared" si="364"/>
        <v>0</v>
      </c>
      <c r="AI721" s="34">
        <f t="shared" si="364"/>
        <v>0</v>
      </c>
      <c r="AJ721" s="34">
        <f t="shared" si="364"/>
        <v>0</v>
      </c>
      <c r="AK721" s="34">
        <f t="shared" si="364"/>
        <v>0</v>
      </c>
      <c r="AL721" s="34">
        <f t="shared" si="364"/>
        <v>0</v>
      </c>
      <c r="AM721" s="34">
        <f t="shared" si="364"/>
        <v>0</v>
      </c>
      <c r="AN721" s="34">
        <f t="shared" si="364"/>
        <v>0</v>
      </c>
      <c r="AO721" s="34">
        <f t="shared" si="364"/>
        <v>0</v>
      </c>
      <c r="AP721" s="34">
        <f t="shared" si="364"/>
        <v>0</v>
      </c>
      <c r="AQ721" s="34">
        <f t="shared" si="364"/>
        <v>0</v>
      </c>
      <c r="AR721" s="34">
        <f t="shared" si="364"/>
        <v>0</v>
      </c>
      <c r="AS721" s="34">
        <f t="shared" si="364"/>
        <v>0</v>
      </c>
      <c r="AT721" s="34">
        <f t="shared" si="364"/>
        <v>0</v>
      </c>
      <c r="AU721" s="34">
        <f t="shared" si="364"/>
        <v>0</v>
      </c>
      <c r="AV721" s="34">
        <f t="shared" si="364"/>
        <v>0</v>
      </c>
      <c r="AX721" s="35" t="str">
        <f t="shared" si="339"/>
        <v>OK</v>
      </c>
      <c r="AY721" s="53">
        <v>844</v>
      </c>
      <c r="AZ721" s="5">
        <f t="shared" si="346"/>
        <v>42251.224009053076</v>
      </c>
      <c r="BA721" s="7">
        <f>IF(AY721&lt;&gt;0,VLOOKUP(AY721,'2021 ROO Import'!$A$1:$D$966,4,FALSE),0)</f>
        <v>42251.224009053076</v>
      </c>
    </row>
    <row r="722" spans="1:53" ht="9.75" customHeight="1" x14ac:dyDescent="0.2">
      <c r="A722" s="25">
        <f t="shared" si="357"/>
        <v>722</v>
      </c>
      <c r="B722" s="3" t="str">
        <f t="shared" si="361"/>
        <v>553-MT</v>
      </c>
      <c r="C722" s="3" t="str">
        <f t="shared" si="361"/>
        <v>GENERATING &amp; ELECTRIC PLANT</v>
      </c>
      <c r="E722" s="4" t="str">
        <f>$E$22</f>
        <v xml:space="preserve">   PI-S</v>
      </c>
      <c r="F722" s="3">
        <f t="shared" si="362"/>
        <v>38215.730439912069</v>
      </c>
      <c r="G722" s="34">
        <f>INDEX(Func_Alloc,MATCH($E722,FA_Desc,0),MATCH(G$6,$G$6:$AV$6,0))*$F722</f>
        <v>17458.895568215346</v>
      </c>
      <c r="H722" s="34">
        <f>INDEX(Func_Alloc,MATCH($E722,FA_Desc,0),MATCH(H$6,$G$6:$AV$6,0))*$F722</f>
        <v>0</v>
      </c>
      <c r="I722" s="34">
        <f t="shared" si="364"/>
        <v>0</v>
      </c>
      <c r="J722" s="34">
        <f t="shared" si="364"/>
        <v>20756.834871696723</v>
      </c>
      <c r="K722" s="34">
        <f t="shared" si="364"/>
        <v>0</v>
      </c>
      <c r="L722" s="34">
        <f t="shared" si="364"/>
        <v>0</v>
      </c>
      <c r="M722" s="34">
        <f t="shared" si="364"/>
        <v>0</v>
      </c>
      <c r="N722" s="34">
        <f t="shared" si="364"/>
        <v>0</v>
      </c>
      <c r="O722" s="34">
        <f t="shared" si="364"/>
        <v>0</v>
      </c>
      <c r="P722" s="34">
        <f t="shared" si="364"/>
        <v>0</v>
      </c>
      <c r="Q722" s="34">
        <f t="shared" si="364"/>
        <v>0</v>
      </c>
      <c r="R722" s="34">
        <f t="shared" si="364"/>
        <v>0</v>
      </c>
      <c r="S722" s="34">
        <f t="shared" si="364"/>
        <v>0</v>
      </c>
      <c r="T722" s="34">
        <f t="shared" si="364"/>
        <v>0</v>
      </c>
      <c r="U722" s="34">
        <f t="shared" si="364"/>
        <v>0</v>
      </c>
      <c r="V722" s="34">
        <f t="shared" si="364"/>
        <v>0</v>
      </c>
      <c r="W722" s="34">
        <f t="shared" si="364"/>
        <v>0</v>
      </c>
      <c r="X722" s="34">
        <f t="shared" si="364"/>
        <v>0</v>
      </c>
      <c r="Y722" s="34">
        <f t="shared" si="364"/>
        <v>0</v>
      </c>
      <c r="Z722" s="34">
        <f t="shared" si="364"/>
        <v>0</v>
      </c>
      <c r="AA722" s="34">
        <f t="shared" si="364"/>
        <v>0</v>
      </c>
      <c r="AB722" s="34">
        <f t="shared" si="364"/>
        <v>0</v>
      </c>
      <c r="AC722" s="34">
        <f t="shared" si="364"/>
        <v>0</v>
      </c>
      <c r="AD722" s="34">
        <f t="shared" si="364"/>
        <v>0</v>
      </c>
      <c r="AE722" s="34">
        <f t="shared" si="364"/>
        <v>0</v>
      </c>
      <c r="AF722" s="34">
        <f t="shared" si="364"/>
        <v>0</v>
      </c>
      <c r="AG722" s="34">
        <f t="shared" si="364"/>
        <v>0</v>
      </c>
      <c r="AH722" s="34">
        <f t="shared" si="364"/>
        <v>0</v>
      </c>
      <c r="AI722" s="34">
        <f t="shared" si="364"/>
        <v>0</v>
      </c>
      <c r="AJ722" s="34">
        <f t="shared" si="364"/>
        <v>0</v>
      </c>
      <c r="AK722" s="34">
        <f t="shared" si="364"/>
        <v>0</v>
      </c>
      <c r="AL722" s="34">
        <f t="shared" si="364"/>
        <v>0</v>
      </c>
      <c r="AM722" s="34">
        <f t="shared" si="364"/>
        <v>0</v>
      </c>
      <c r="AN722" s="34">
        <f t="shared" si="364"/>
        <v>0</v>
      </c>
      <c r="AO722" s="34">
        <f t="shared" si="364"/>
        <v>0</v>
      </c>
      <c r="AP722" s="34">
        <f t="shared" si="364"/>
        <v>0</v>
      </c>
      <c r="AQ722" s="34">
        <f t="shared" si="364"/>
        <v>0</v>
      </c>
      <c r="AR722" s="34">
        <f t="shared" si="364"/>
        <v>0</v>
      </c>
      <c r="AS722" s="34">
        <f t="shared" si="364"/>
        <v>0</v>
      </c>
      <c r="AT722" s="34">
        <f t="shared" si="364"/>
        <v>0</v>
      </c>
      <c r="AU722" s="34">
        <f t="shared" si="364"/>
        <v>0</v>
      </c>
      <c r="AV722" s="34">
        <f t="shared" si="364"/>
        <v>0</v>
      </c>
      <c r="AX722" s="35" t="str">
        <f t="shared" si="339"/>
        <v>OK</v>
      </c>
      <c r="AY722" s="53">
        <v>846</v>
      </c>
      <c r="AZ722" s="5">
        <f t="shared" si="346"/>
        <v>38215.730439912069</v>
      </c>
      <c r="BA722" s="7">
        <f>IF(AY722&lt;&gt;0,VLOOKUP(AY722,'2021 ROO Import'!$A$1:$D$966,4,FALSE),0)</f>
        <v>38215.730439912069</v>
      </c>
    </row>
    <row r="723" spans="1:53" ht="9.75" customHeight="1" x14ac:dyDescent="0.2">
      <c r="A723" s="25">
        <f t="shared" si="357"/>
        <v>723</v>
      </c>
      <c r="B723" s="3" t="str">
        <f>(B396)</f>
        <v>554-MT</v>
      </c>
      <c r="C723" s="3" t="str">
        <f>(C396)</f>
        <v>MISCELLANEOUS EXPENSES</v>
      </c>
      <c r="E723" s="4" t="str">
        <f>$E$22</f>
        <v xml:space="preserve">   PI-S</v>
      </c>
      <c r="F723" s="3">
        <f t="shared" si="362"/>
        <v>529511.86865075992</v>
      </c>
      <c r="G723" s="34">
        <f>INDEX(Func_Alloc,MATCH($E723,FA_Desc,0),MATCH(G$6,$G$6:$AV$6,0))*$F723</f>
        <v>241908.03918925303</v>
      </c>
      <c r="H723" s="34">
        <f>INDEX(Func_Alloc,MATCH($E723,FA_Desc,0),MATCH(H$6,$G$6:$AV$6,0))*$F723</f>
        <v>0</v>
      </c>
      <c r="I723" s="34">
        <f t="shared" si="364"/>
        <v>0</v>
      </c>
      <c r="J723" s="34">
        <f t="shared" si="364"/>
        <v>287603.82946150692</v>
      </c>
      <c r="K723" s="34">
        <f t="shared" si="364"/>
        <v>0</v>
      </c>
      <c r="L723" s="34">
        <f t="shared" si="364"/>
        <v>0</v>
      </c>
      <c r="M723" s="34">
        <f t="shared" si="364"/>
        <v>0</v>
      </c>
      <c r="N723" s="34">
        <f t="shared" si="364"/>
        <v>0</v>
      </c>
      <c r="O723" s="34">
        <f t="shared" si="364"/>
        <v>0</v>
      </c>
      <c r="P723" s="34">
        <f t="shared" si="364"/>
        <v>0</v>
      </c>
      <c r="Q723" s="34">
        <f t="shared" si="364"/>
        <v>0</v>
      </c>
      <c r="R723" s="34">
        <f t="shared" si="364"/>
        <v>0</v>
      </c>
      <c r="S723" s="34">
        <f t="shared" si="364"/>
        <v>0</v>
      </c>
      <c r="T723" s="34">
        <f t="shared" si="364"/>
        <v>0</v>
      </c>
      <c r="U723" s="34">
        <f t="shared" si="364"/>
        <v>0</v>
      </c>
      <c r="V723" s="34">
        <f t="shared" si="364"/>
        <v>0</v>
      </c>
      <c r="W723" s="34">
        <f t="shared" si="364"/>
        <v>0</v>
      </c>
      <c r="X723" s="34">
        <f t="shared" si="364"/>
        <v>0</v>
      </c>
      <c r="Y723" s="34">
        <f t="shared" si="364"/>
        <v>0</v>
      </c>
      <c r="Z723" s="34">
        <f t="shared" si="364"/>
        <v>0</v>
      </c>
      <c r="AA723" s="34">
        <f t="shared" si="364"/>
        <v>0</v>
      </c>
      <c r="AB723" s="34">
        <f t="shared" si="364"/>
        <v>0</v>
      </c>
      <c r="AC723" s="34">
        <f t="shared" si="364"/>
        <v>0</v>
      </c>
      <c r="AD723" s="34">
        <f t="shared" si="364"/>
        <v>0</v>
      </c>
      <c r="AE723" s="34">
        <f t="shared" si="364"/>
        <v>0</v>
      </c>
      <c r="AF723" s="34">
        <f t="shared" si="364"/>
        <v>0</v>
      </c>
      <c r="AG723" s="34">
        <f t="shared" si="364"/>
        <v>0</v>
      </c>
      <c r="AH723" s="34">
        <f t="shared" si="364"/>
        <v>0</v>
      </c>
      <c r="AI723" s="34">
        <f t="shared" si="364"/>
        <v>0</v>
      </c>
      <c r="AJ723" s="34">
        <f t="shared" si="364"/>
        <v>0</v>
      </c>
      <c r="AK723" s="34">
        <f t="shared" si="364"/>
        <v>0</v>
      </c>
      <c r="AL723" s="34">
        <f t="shared" si="364"/>
        <v>0</v>
      </c>
      <c r="AM723" s="34">
        <f t="shared" si="364"/>
        <v>0</v>
      </c>
      <c r="AN723" s="34">
        <f t="shared" si="364"/>
        <v>0</v>
      </c>
      <c r="AO723" s="34">
        <f t="shared" si="364"/>
        <v>0</v>
      </c>
      <c r="AP723" s="34">
        <f t="shared" si="364"/>
        <v>0</v>
      </c>
      <c r="AQ723" s="34">
        <f t="shared" si="364"/>
        <v>0</v>
      </c>
      <c r="AR723" s="34">
        <f t="shared" si="364"/>
        <v>0</v>
      </c>
      <c r="AS723" s="34">
        <f t="shared" si="364"/>
        <v>0</v>
      </c>
      <c r="AT723" s="34">
        <f t="shared" si="364"/>
        <v>0</v>
      </c>
      <c r="AU723" s="34">
        <f t="shared" si="364"/>
        <v>0</v>
      </c>
      <c r="AV723" s="34">
        <f t="shared" si="364"/>
        <v>0</v>
      </c>
      <c r="AX723" s="35" t="str">
        <f t="shared" si="339"/>
        <v>OK</v>
      </c>
      <c r="AY723" s="53">
        <v>849</v>
      </c>
      <c r="AZ723" s="5">
        <f t="shared" si="346"/>
        <v>529511.86865075992</v>
      </c>
      <c r="BA723" s="7">
        <f>IF(AY723&lt;&gt;0,VLOOKUP(AY723,'2021 ROO Import'!$A$1:$D$966,4,FALSE),0)</f>
        <v>529511.86865075992</v>
      </c>
    </row>
    <row r="724" spans="1:53" ht="9.75" customHeight="1" x14ac:dyDescent="0.2">
      <c r="A724" s="25">
        <f t="shared" si="357"/>
        <v>724</v>
      </c>
      <c r="B724" s="3" t="str">
        <f>(B397)</f>
        <v/>
      </c>
      <c r="C724" s="3" t="str">
        <f>(C397)</f>
        <v>TOTAL OTHER POWER MAINT EXPENSES</v>
      </c>
      <c r="F724" s="3">
        <f>SUM(F720:F723)</f>
        <v>609978.82309972506</v>
      </c>
      <c r="AX724" s="35" t="str">
        <f t="shared" si="339"/>
        <v/>
      </c>
      <c r="AZ724" s="5">
        <f t="shared" si="346"/>
        <v>0</v>
      </c>
      <c r="BA724" s="7">
        <f>IF(AY724&lt;&gt;0,VLOOKUP(AY724,'2021 ROO Import'!$A$1:$D$966,4,FALSE),0)</f>
        <v>0</v>
      </c>
    </row>
    <row r="725" spans="1:53" ht="9.75" customHeight="1" x14ac:dyDescent="0.2">
      <c r="A725" s="25">
        <f t="shared" si="357"/>
        <v>725</v>
      </c>
      <c r="B725" s="3" t="str">
        <f>(B399)</f>
        <v/>
      </c>
      <c r="C725" s="3" t="str">
        <f>(C399)</f>
        <v>TOTAL OTHER POWER GEN EXPENSES</v>
      </c>
      <c r="F725" s="3">
        <f>F718+F724</f>
        <v>4499043.2550939443</v>
      </c>
      <c r="AX725" s="35" t="str">
        <f t="shared" si="339"/>
        <v/>
      </c>
      <c r="AZ725" s="5">
        <f t="shared" si="346"/>
        <v>0</v>
      </c>
      <c r="BA725" s="7">
        <f>IF(AY725&lt;&gt;0,VLOOKUP(AY725,'2021 ROO Import'!$A$1:$D$966,4,FALSE),0)</f>
        <v>0</v>
      </c>
    </row>
    <row r="726" spans="1:53" ht="9.75" customHeight="1" x14ac:dyDescent="0.2">
      <c r="A726" s="25">
        <f t="shared" si="357"/>
        <v>726</v>
      </c>
      <c r="B726" s="3" t="s">
        <v>618</v>
      </c>
      <c r="C726" s="3" t="s">
        <v>451</v>
      </c>
      <c r="F726" s="3">
        <f t="shared" si="362"/>
        <v>0</v>
      </c>
      <c r="AX726" s="35" t="str">
        <f t="shared" si="339"/>
        <v/>
      </c>
      <c r="AY726" s="53">
        <v>854</v>
      </c>
      <c r="AZ726" s="5">
        <f t="shared" si="346"/>
        <v>0</v>
      </c>
      <c r="BA726" s="7">
        <f>IF(AY726&lt;&gt;0,VLOOKUP(AY726,'2021 ROO Import'!$A$1:$D$966,4,FALSE),0)</f>
        <v>0</v>
      </c>
    </row>
    <row r="727" spans="1:53" ht="9.75" customHeight="1" x14ac:dyDescent="0.2">
      <c r="A727" s="25">
        <f t="shared" si="357"/>
        <v>727</v>
      </c>
      <c r="B727" s="3" t="str">
        <f>(B416)</f>
        <v>556</v>
      </c>
      <c r="C727" s="3" t="str">
        <f>(C416)</f>
        <v>LOAD CONTROL &amp; DISPATCHING EXPENSES</v>
      </c>
      <c r="E727" s="44" t="s">
        <v>629</v>
      </c>
      <c r="F727" s="3">
        <f t="shared" si="362"/>
        <v>61.420538571960584</v>
      </c>
      <c r="G727" s="34">
        <f t="shared" ref="G727:V728" si="365">INDEX(Func_Alloc,MATCH($E727,FA_Desc,0),MATCH(G$6,$G$6:$AV$6,0))*$F727</f>
        <v>61.420538571960584</v>
      </c>
      <c r="H727" s="34">
        <f t="shared" si="365"/>
        <v>0</v>
      </c>
      <c r="I727" s="34">
        <f t="shared" si="365"/>
        <v>0</v>
      </c>
      <c r="J727" s="34">
        <f t="shared" si="365"/>
        <v>0</v>
      </c>
      <c r="K727" s="34">
        <f t="shared" si="365"/>
        <v>0</v>
      </c>
      <c r="L727" s="34">
        <f t="shared" si="365"/>
        <v>0</v>
      </c>
      <c r="M727" s="34">
        <f t="shared" si="365"/>
        <v>0</v>
      </c>
      <c r="N727" s="34">
        <f t="shared" si="365"/>
        <v>0</v>
      </c>
      <c r="O727" s="34">
        <f t="shared" si="365"/>
        <v>0</v>
      </c>
      <c r="P727" s="34">
        <f t="shared" si="365"/>
        <v>0</v>
      </c>
      <c r="Q727" s="34">
        <f t="shared" si="365"/>
        <v>0</v>
      </c>
      <c r="R727" s="34">
        <f t="shared" si="365"/>
        <v>0</v>
      </c>
      <c r="S727" s="34">
        <f t="shared" si="365"/>
        <v>0</v>
      </c>
      <c r="T727" s="34">
        <f t="shared" si="365"/>
        <v>0</v>
      </c>
      <c r="U727" s="34">
        <f t="shared" si="365"/>
        <v>0</v>
      </c>
      <c r="V727" s="34">
        <f t="shared" si="365"/>
        <v>0</v>
      </c>
      <c r="W727" s="34">
        <f t="shared" ref="H727:AV728" si="366">INDEX(Func_Alloc,MATCH($E727,FA_Desc,0),MATCH(W$6,$G$6:$AV$6,0))*$F727</f>
        <v>0</v>
      </c>
      <c r="X727" s="34">
        <f t="shared" si="366"/>
        <v>0</v>
      </c>
      <c r="Y727" s="34">
        <f t="shared" si="366"/>
        <v>0</v>
      </c>
      <c r="Z727" s="34">
        <f t="shared" si="366"/>
        <v>0</v>
      </c>
      <c r="AA727" s="34">
        <f t="shared" si="366"/>
        <v>0</v>
      </c>
      <c r="AB727" s="34">
        <f t="shared" si="366"/>
        <v>0</v>
      </c>
      <c r="AC727" s="34">
        <f t="shared" si="366"/>
        <v>0</v>
      </c>
      <c r="AD727" s="34">
        <f t="shared" si="366"/>
        <v>0</v>
      </c>
      <c r="AE727" s="34">
        <f t="shared" si="366"/>
        <v>0</v>
      </c>
      <c r="AF727" s="34">
        <f t="shared" si="366"/>
        <v>0</v>
      </c>
      <c r="AG727" s="34">
        <f t="shared" si="366"/>
        <v>0</v>
      </c>
      <c r="AH727" s="34">
        <f t="shared" si="366"/>
        <v>0</v>
      </c>
      <c r="AI727" s="34">
        <f t="shared" si="366"/>
        <v>0</v>
      </c>
      <c r="AJ727" s="34">
        <f t="shared" si="366"/>
        <v>0</v>
      </c>
      <c r="AK727" s="34">
        <f t="shared" si="366"/>
        <v>0</v>
      </c>
      <c r="AL727" s="34">
        <f t="shared" si="366"/>
        <v>0</v>
      </c>
      <c r="AM727" s="34">
        <f t="shared" si="366"/>
        <v>0</v>
      </c>
      <c r="AN727" s="34">
        <f t="shared" si="366"/>
        <v>0</v>
      </c>
      <c r="AO727" s="34">
        <f t="shared" si="366"/>
        <v>0</v>
      </c>
      <c r="AP727" s="34">
        <f t="shared" si="366"/>
        <v>0</v>
      </c>
      <c r="AQ727" s="34">
        <f t="shared" si="366"/>
        <v>0</v>
      </c>
      <c r="AR727" s="34">
        <f t="shared" si="366"/>
        <v>0</v>
      </c>
      <c r="AS727" s="34">
        <f t="shared" si="366"/>
        <v>0</v>
      </c>
      <c r="AT727" s="34">
        <f t="shared" si="366"/>
        <v>0</v>
      </c>
      <c r="AU727" s="34">
        <f t="shared" si="366"/>
        <v>0</v>
      </c>
      <c r="AV727" s="34">
        <f t="shared" si="366"/>
        <v>0</v>
      </c>
      <c r="AX727" s="35" t="str">
        <f t="shared" si="339"/>
        <v>OK</v>
      </c>
      <c r="AY727" s="53">
        <v>860</v>
      </c>
      <c r="AZ727" s="5">
        <f t="shared" si="346"/>
        <v>61.420538571960584</v>
      </c>
      <c r="BA727" s="7">
        <f>IF(AY727&lt;&gt;0,VLOOKUP(AY727,'2021 ROO Import'!$A$1:$D$966,4,FALSE),0)</f>
        <v>61.420538571960584</v>
      </c>
    </row>
    <row r="728" spans="1:53" ht="9.75" customHeight="1" x14ac:dyDescent="0.2">
      <c r="A728" s="25">
        <f t="shared" si="357"/>
        <v>728</v>
      </c>
      <c r="B728" s="3" t="str">
        <f>(B417)</f>
        <v>557</v>
      </c>
      <c r="C728" s="3" t="str">
        <f>(C417)</f>
        <v>OTHER EXPENSES</v>
      </c>
      <c r="E728" s="4" t="str">
        <f>$E$22</f>
        <v xml:space="preserve">   PI-S</v>
      </c>
      <c r="F728" s="3">
        <f t="shared" si="362"/>
        <v>3975446.4713913128</v>
      </c>
      <c r="G728" s="34">
        <f t="shared" si="365"/>
        <v>1816186.7896305693</v>
      </c>
      <c r="H728" s="34">
        <f t="shared" si="366"/>
        <v>0</v>
      </c>
      <c r="I728" s="34">
        <f t="shared" si="366"/>
        <v>0</v>
      </c>
      <c r="J728" s="34">
        <f t="shared" si="366"/>
        <v>2159259.6817607433</v>
      </c>
      <c r="K728" s="34">
        <f t="shared" si="366"/>
        <v>0</v>
      </c>
      <c r="L728" s="34">
        <f t="shared" si="366"/>
        <v>0</v>
      </c>
      <c r="M728" s="34">
        <f t="shared" si="366"/>
        <v>0</v>
      </c>
      <c r="N728" s="34">
        <f t="shared" si="366"/>
        <v>0</v>
      </c>
      <c r="O728" s="34">
        <f t="shared" si="366"/>
        <v>0</v>
      </c>
      <c r="P728" s="34">
        <f t="shared" si="366"/>
        <v>0</v>
      </c>
      <c r="Q728" s="34">
        <f t="shared" si="366"/>
        <v>0</v>
      </c>
      <c r="R728" s="34">
        <f t="shared" si="366"/>
        <v>0</v>
      </c>
      <c r="S728" s="34">
        <f t="shared" si="366"/>
        <v>0</v>
      </c>
      <c r="T728" s="34">
        <f t="shared" si="366"/>
        <v>0</v>
      </c>
      <c r="U728" s="34">
        <f t="shared" si="366"/>
        <v>0</v>
      </c>
      <c r="V728" s="34">
        <f t="shared" si="366"/>
        <v>0</v>
      </c>
      <c r="W728" s="34">
        <f t="shared" si="366"/>
        <v>0</v>
      </c>
      <c r="X728" s="34">
        <f t="shared" si="366"/>
        <v>0</v>
      </c>
      <c r="Y728" s="34">
        <f t="shared" si="366"/>
        <v>0</v>
      </c>
      <c r="Z728" s="34">
        <f t="shared" si="366"/>
        <v>0</v>
      </c>
      <c r="AA728" s="34">
        <f t="shared" si="366"/>
        <v>0</v>
      </c>
      <c r="AB728" s="34">
        <f t="shared" si="366"/>
        <v>0</v>
      </c>
      <c r="AC728" s="34">
        <f t="shared" si="366"/>
        <v>0</v>
      </c>
      <c r="AD728" s="34">
        <f t="shared" si="366"/>
        <v>0</v>
      </c>
      <c r="AE728" s="34">
        <f t="shared" si="366"/>
        <v>0</v>
      </c>
      <c r="AF728" s="34">
        <f t="shared" si="366"/>
        <v>0</v>
      </c>
      <c r="AG728" s="34">
        <f t="shared" si="366"/>
        <v>0</v>
      </c>
      <c r="AH728" s="34">
        <f t="shared" si="366"/>
        <v>0</v>
      </c>
      <c r="AI728" s="34">
        <f t="shared" si="366"/>
        <v>0</v>
      </c>
      <c r="AJ728" s="34">
        <f t="shared" si="366"/>
        <v>0</v>
      </c>
      <c r="AK728" s="34">
        <f t="shared" si="366"/>
        <v>0</v>
      </c>
      <c r="AL728" s="34">
        <f t="shared" si="366"/>
        <v>0</v>
      </c>
      <c r="AM728" s="34">
        <f t="shared" si="366"/>
        <v>0</v>
      </c>
      <c r="AN728" s="34">
        <f t="shared" si="366"/>
        <v>0</v>
      </c>
      <c r="AO728" s="34">
        <f t="shared" si="366"/>
        <v>0</v>
      </c>
      <c r="AP728" s="34">
        <f t="shared" si="366"/>
        <v>0</v>
      </c>
      <c r="AQ728" s="34">
        <f t="shared" si="366"/>
        <v>0</v>
      </c>
      <c r="AR728" s="34">
        <f t="shared" si="366"/>
        <v>0</v>
      </c>
      <c r="AS728" s="34">
        <f t="shared" si="366"/>
        <v>0</v>
      </c>
      <c r="AT728" s="34">
        <f t="shared" si="366"/>
        <v>0</v>
      </c>
      <c r="AU728" s="34">
        <f t="shared" si="366"/>
        <v>0</v>
      </c>
      <c r="AV728" s="34">
        <f t="shared" si="366"/>
        <v>0</v>
      </c>
      <c r="AX728" s="35" t="str">
        <f t="shared" si="339"/>
        <v>OK</v>
      </c>
      <c r="AY728" s="53">
        <v>861</v>
      </c>
      <c r="AZ728" s="5">
        <f t="shared" si="346"/>
        <v>3975446.4713913128</v>
      </c>
      <c r="BA728" s="7">
        <f>IF(AY728&lt;&gt;0,VLOOKUP(AY728,'2021 ROO Import'!$A$1:$D$966,4,FALSE),0)</f>
        <v>3975446.4713913128</v>
      </c>
    </row>
    <row r="729" spans="1:53" ht="9.75" customHeight="1" x14ac:dyDescent="0.2">
      <c r="A729" s="25">
        <f t="shared" si="357"/>
        <v>729</v>
      </c>
      <c r="B729" s="3" t="str">
        <f>(B419)</f>
        <v/>
      </c>
      <c r="C729" s="3" t="str">
        <f>(C419)</f>
        <v>TOTAL OTHER POWER SUPPLY EXPENSES</v>
      </c>
      <c r="F729" s="3">
        <f>SUM(F726:F728)</f>
        <v>3975507.8919298849</v>
      </c>
      <c r="AX729" s="35" t="str">
        <f t="shared" si="339"/>
        <v/>
      </c>
      <c r="AZ729" s="5">
        <f t="shared" si="346"/>
        <v>0</v>
      </c>
      <c r="BA729" s="7">
        <f>IF(AY729&lt;&gt;0,VLOOKUP(AY729,'2021 ROO Import'!$A$1:$D$966,4,FALSE),0)</f>
        <v>0</v>
      </c>
    </row>
    <row r="730" spans="1:53" ht="9.75" customHeight="1" x14ac:dyDescent="0.2">
      <c r="A730" s="25">
        <f t="shared" si="357"/>
        <v>730</v>
      </c>
      <c r="AX730" s="35" t="str">
        <f t="shared" si="339"/>
        <v/>
      </c>
      <c r="AZ730" s="5">
        <f t="shared" si="346"/>
        <v>0</v>
      </c>
      <c r="BA730" s="7">
        <f>IF(AY730&lt;&gt;0,VLOOKUP(AY730,'2021 ROO Import'!$A$1:$D$966,4,FALSE),0)</f>
        <v>0</v>
      </c>
    </row>
    <row r="731" spans="1:53" ht="9.75" customHeight="1" x14ac:dyDescent="0.2">
      <c r="A731" s="25">
        <f t="shared" si="357"/>
        <v>731</v>
      </c>
      <c r="B731" s="3" t="str">
        <f>(B421)</f>
        <v/>
      </c>
      <c r="C731" s="3" t="str">
        <f>(C421)</f>
        <v>TOTAL PRODUCTION EXPENSES</v>
      </c>
      <c r="F731" s="3">
        <f>SUM(F694+F710+F725+F729)</f>
        <v>28814413.415062845</v>
      </c>
      <c r="AX731" s="35" t="str">
        <f t="shared" si="339"/>
        <v/>
      </c>
      <c r="AZ731" s="5">
        <f t="shared" si="346"/>
        <v>0</v>
      </c>
      <c r="BA731" s="7">
        <f>IF(AY731&lt;&gt;0,VLOOKUP(AY731,'2021 ROO Import'!$A$1:$D$966,4,FALSE),0)</f>
        <v>0</v>
      </c>
    </row>
    <row r="732" spans="1:53" ht="9.75" customHeight="1" x14ac:dyDescent="0.2">
      <c r="A732" s="25">
        <f t="shared" si="357"/>
        <v>732</v>
      </c>
      <c r="AX732" s="35" t="str">
        <f t="shared" si="339"/>
        <v/>
      </c>
      <c r="AZ732" s="5">
        <f t="shared" si="346"/>
        <v>0</v>
      </c>
      <c r="BA732" s="7">
        <f>IF(AY732&lt;&gt;0,VLOOKUP(AY732,'2021 ROO Import'!$A$1:$D$966,4,FALSE),0)</f>
        <v>0</v>
      </c>
    </row>
    <row r="733" spans="1:53" ht="9.75" customHeight="1" x14ac:dyDescent="0.2">
      <c r="A733" s="25">
        <f t="shared" si="357"/>
        <v>733</v>
      </c>
      <c r="B733" s="3" t="str">
        <f>(B424)</f>
        <v>TRANSMISSION EXPENSES</v>
      </c>
      <c r="AX733" s="35" t="str">
        <f t="shared" si="339"/>
        <v/>
      </c>
      <c r="AZ733" s="5">
        <f t="shared" si="346"/>
        <v>0</v>
      </c>
      <c r="BA733" s="7">
        <f>IF(AY733&lt;&gt;0,VLOOKUP(AY733,'2021 ROO Import'!$A$1:$D$966,4,FALSE),0)</f>
        <v>0</v>
      </c>
    </row>
    <row r="734" spans="1:53" ht="9.75" customHeight="1" x14ac:dyDescent="0.2">
      <c r="A734" s="25">
        <f t="shared" si="357"/>
        <v>734</v>
      </c>
      <c r="B734" s="3" t="str">
        <f t="shared" ref="B734:C740" si="367">(B427)</f>
        <v>560-OP</v>
      </c>
      <c r="C734" s="3" t="str">
        <f t="shared" si="367"/>
        <v>SUPERVISION &amp; ENGINEERING</v>
      </c>
      <c r="E734" s="4" t="str">
        <f>E974</f>
        <v>L-560</v>
      </c>
      <c r="F734" s="3">
        <f t="shared" ref="F734:F746" si="368">($AZ734)</f>
        <v>1975278.4148939832</v>
      </c>
      <c r="G734" s="34">
        <f t="shared" ref="G734:V746" si="369">INDEX(Func_Alloc,MATCH($E734,FA_Desc,0),MATCH(G$6,$G$6:$AV$6,0))*$F734</f>
        <v>0</v>
      </c>
      <c r="H734" s="34">
        <f t="shared" ref="H734:AV739" si="370">INDEX(Func_Alloc,MATCH($E734,FA_Desc,0),MATCH(H$6,$G$6:$AV$6,0))*$F734</f>
        <v>0</v>
      </c>
      <c r="I734" s="34">
        <f t="shared" si="370"/>
        <v>0</v>
      </c>
      <c r="J734" s="34">
        <f t="shared" si="370"/>
        <v>0</v>
      </c>
      <c r="K734" s="34">
        <f t="shared" si="370"/>
        <v>0</v>
      </c>
      <c r="L734" s="34">
        <f t="shared" si="370"/>
        <v>0</v>
      </c>
      <c r="M734" s="34">
        <f t="shared" si="370"/>
        <v>0</v>
      </c>
      <c r="N734" s="34">
        <f t="shared" si="370"/>
        <v>1975083.6091941267</v>
      </c>
      <c r="O734" s="34">
        <f t="shared" si="370"/>
        <v>0</v>
      </c>
      <c r="P734" s="34">
        <f t="shared" si="370"/>
        <v>194.80569985615773</v>
      </c>
      <c r="Q734" s="34">
        <f t="shared" si="370"/>
        <v>0</v>
      </c>
      <c r="R734" s="34">
        <f t="shared" si="370"/>
        <v>0</v>
      </c>
      <c r="S734" s="34">
        <f t="shared" si="370"/>
        <v>0</v>
      </c>
      <c r="T734" s="34">
        <f t="shared" si="370"/>
        <v>0</v>
      </c>
      <c r="U734" s="34">
        <f t="shared" si="370"/>
        <v>0</v>
      </c>
      <c r="V734" s="34">
        <f t="shared" si="370"/>
        <v>0</v>
      </c>
      <c r="W734" s="34">
        <f t="shared" si="370"/>
        <v>0</v>
      </c>
      <c r="X734" s="34">
        <f t="shared" si="370"/>
        <v>0</v>
      </c>
      <c r="Y734" s="34">
        <f t="shared" si="370"/>
        <v>0</v>
      </c>
      <c r="Z734" s="34">
        <f t="shared" si="370"/>
        <v>0</v>
      </c>
      <c r="AA734" s="34">
        <f t="shared" si="370"/>
        <v>0</v>
      </c>
      <c r="AB734" s="34">
        <f t="shared" si="370"/>
        <v>0</v>
      </c>
      <c r="AC734" s="34">
        <f t="shared" si="370"/>
        <v>0</v>
      </c>
      <c r="AD734" s="34">
        <f t="shared" si="370"/>
        <v>0</v>
      </c>
      <c r="AE734" s="34">
        <f t="shared" si="370"/>
        <v>0</v>
      </c>
      <c r="AF734" s="34">
        <f t="shared" si="370"/>
        <v>0</v>
      </c>
      <c r="AG734" s="34">
        <f t="shared" si="370"/>
        <v>0</v>
      </c>
      <c r="AH734" s="34">
        <f t="shared" si="370"/>
        <v>0</v>
      </c>
      <c r="AI734" s="34">
        <f t="shared" si="370"/>
        <v>0</v>
      </c>
      <c r="AJ734" s="34">
        <f t="shared" si="370"/>
        <v>0</v>
      </c>
      <c r="AK734" s="34">
        <f t="shared" si="370"/>
        <v>0</v>
      </c>
      <c r="AL734" s="34">
        <f t="shared" si="370"/>
        <v>0</v>
      </c>
      <c r="AM734" s="34">
        <f t="shared" si="370"/>
        <v>0</v>
      </c>
      <c r="AN734" s="34">
        <f t="shared" si="370"/>
        <v>0</v>
      </c>
      <c r="AO734" s="34">
        <f t="shared" si="370"/>
        <v>0</v>
      </c>
      <c r="AP734" s="34">
        <f t="shared" si="370"/>
        <v>0</v>
      </c>
      <c r="AQ734" s="34">
        <f t="shared" si="370"/>
        <v>0</v>
      </c>
      <c r="AR734" s="34">
        <f t="shared" si="370"/>
        <v>0</v>
      </c>
      <c r="AS734" s="34">
        <f t="shared" si="370"/>
        <v>0</v>
      </c>
      <c r="AT734" s="34">
        <f t="shared" si="370"/>
        <v>0</v>
      </c>
      <c r="AU734" s="34">
        <f t="shared" si="370"/>
        <v>0</v>
      </c>
      <c r="AV734" s="34">
        <f t="shared" si="370"/>
        <v>0</v>
      </c>
      <c r="AX734" s="35" t="str">
        <f t="shared" si="339"/>
        <v>OK</v>
      </c>
      <c r="AY734" s="53">
        <v>868</v>
      </c>
      <c r="AZ734" s="5">
        <f t="shared" si="346"/>
        <v>1975278.4148939832</v>
      </c>
      <c r="BA734" s="7">
        <f>IF(AY734&lt;&gt;0,VLOOKUP(AY734,'2021 ROO Import'!$A$1:$D$966,4,FALSE),0)</f>
        <v>1975278.4148939832</v>
      </c>
    </row>
    <row r="735" spans="1:53" ht="9.75" customHeight="1" x14ac:dyDescent="0.2">
      <c r="A735" s="25">
        <f t="shared" si="357"/>
        <v>735</v>
      </c>
      <c r="B735" s="3" t="str">
        <f t="shared" si="367"/>
        <v>561-OP</v>
      </c>
      <c r="C735" s="3" t="str">
        <f t="shared" si="367"/>
        <v>LOAD DISPATCHING</v>
      </c>
      <c r="E735" s="44" t="s">
        <v>1002</v>
      </c>
      <c r="F735" s="3">
        <f t="shared" si="368"/>
        <v>3111080.5512768608</v>
      </c>
      <c r="G735" s="34">
        <f t="shared" si="369"/>
        <v>0</v>
      </c>
      <c r="H735" s="34">
        <f t="shared" si="369"/>
        <v>0</v>
      </c>
      <c r="I735" s="34">
        <f t="shared" si="369"/>
        <v>0</v>
      </c>
      <c r="J735" s="34">
        <f t="shared" si="369"/>
        <v>0</v>
      </c>
      <c r="K735" s="34">
        <f t="shared" si="369"/>
        <v>0</v>
      </c>
      <c r="L735" s="34">
        <f t="shared" si="369"/>
        <v>0</v>
      </c>
      <c r="M735" s="34">
        <f t="shared" si="369"/>
        <v>0</v>
      </c>
      <c r="N735" s="34">
        <f t="shared" si="369"/>
        <v>3110887.1726036044</v>
      </c>
      <c r="O735" s="34">
        <f t="shared" si="369"/>
        <v>0</v>
      </c>
      <c r="P735" s="34">
        <f t="shared" si="369"/>
        <v>193.37867325677834</v>
      </c>
      <c r="Q735" s="34">
        <f t="shared" si="369"/>
        <v>0</v>
      </c>
      <c r="R735" s="34">
        <f t="shared" si="369"/>
        <v>0</v>
      </c>
      <c r="S735" s="34">
        <f t="shared" si="369"/>
        <v>0</v>
      </c>
      <c r="T735" s="34">
        <f t="shared" si="369"/>
        <v>0</v>
      </c>
      <c r="U735" s="34">
        <f t="shared" si="369"/>
        <v>0</v>
      </c>
      <c r="V735" s="34">
        <f t="shared" si="369"/>
        <v>0</v>
      </c>
      <c r="W735" s="34">
        <f t="shared" si="370"/>
        <v>0</v>
      </c>
      <c r="X735" s="34">
        <f t="shared" si="370"/>
        <v>0</v>
      </c>
      <c r="Y735" s="34">
        <f t="shared" si="370"/>
        <v>0</v>
      </c>
      <c r="Z735" s="34">
        <f t="shared" si="370"/>
        <v>0</v>
      </c>
      <c r="AA735" s="34">
        <f t="shared" si="370"/>
        <v>0</v>
      </c>
      <c r="AB735" s="34">
        <f t="shared" si="370"/>
        <v>0</v>
      </c>
      <c r="AC735" s="34">
        <f t="shared" si="370"/>
        <v>0</v>
      </c>
      <c r="AD735" s="34">
        <f t="shared" si="370"/>
        <v>0</v>
      </c>
      <c r="AE735" s="34">
        <f t="shared" si="370"/>
        <v>0</v>
      </c>
      <c r="AF735" s="34">
        <f t="shared" si="370"/>
        <v>0</v>
      </c>
      <c r="AG735" s="34">
        <f t="shared" si="370"/>
        <v>0</v>
      </c>
      <c r="AH735" s="34">
        <f t="shared" si="370"/>
        <v>0</v>
      </c>
      <c r="AI735" s="34">
        <f t="shared" si="370"/>
        <v>0</v>
      </c>
      <c r="AJ735" s="34">
        <f t="shared" si="370"/>
        <v>0</v>
      </c>
      <c r="AK735" s="34">
        <f t="shared" si="370"/>
        <v>0</v>
      </c>
      <c r="AL735" s="34">
        <f t="shared" si="370"/>
        <v>0</v>
      </c>
      <c r="AM735" s="34">
        <f t="shared" si="370"/>
        <v>0</v>
      </c>
      <c r="AN735" s="34">
        <f t="shared" si="370"/>
        <v>0</v>
      </c>
      <c r="AO735" s="34">
        <f t="shared" si="370"/>
        <v>0</v>
      </c>
      <c r="AP735" s="34">
        <f t="shared" si="370"/>
        <v>0</v>
      </c>
      <c r="AQ735" s="34">
        <f t="shared" si="370"/>
        <v>0</v>
      </c>
      <c r="AR735" s="34">
        <f t="shared" si="370"/>
        <v>0</v>
      </c>
      <c r="AS735" s="34">
        <f t="shared" si="370"/>
        <v>0</v>
      </c>
      <c r="AT735" s="34">
        <f t="shared" si="370"/>
        <v>0</v>
      </c>
      <c r="AU735" s="34">
        <f t="shared" si="370"/>
        <v>0</v>
      </c>
      <c r="AV735" s="34">
        <f t="shared" si="370"/>
        <v>0</v>
      </c>
      <c r="AX735" s="35" t="str">
        <f t="shared" si="339"/>
        <v>OK</v>
      </c>
      <c r="AY735" s="53">
        <v>869</v>
      </c>
      <c r="AZ735" s="5">
        <f t="shared" si="346"/>
        <v>3111080.5512768608</v>
      </c>
      <c r="BA735" s="7">
        <f>IF(AY735&lt;&gt;0,VLOOKUP(AY735,'2021 ROO Import'!$A$1:$D$966,4,FALSE),0)</f>
        <v>3111080.5512768608</v>
      </c>
    </row>
    <row r="736" spans="1:53" ht="9.75" customHeight="1" x14ac:dyDescent="0.2">
      <c r="A736" s="25">
        <f t="shared" si="357"/>
        <v>736</v>
      </c>
      <c r="B736" s="3" t="str">
        <f t="shared" si="367"/>
        <v>562-OP</v>
      </c>
      <c r="C736" s="3" t="str">
        <f t="shared" si="367"/>
        <v>STATION EXPENSES</v>
      </c>
      <c r="E736" s="44" t="s">
        <v>995</v>
      </c>
      <c r="F736" s="3">
        <f t="shared" si="368"/>
        <v>2161120.7416410707</v>
      </c>
      <c r="G736" s="34">
        <f t="shared" si="369"/>
        <v>0</v>
      </c>
      <c r="H736" s="34">
        <f t="shared" si="369"/>
        <v>0</v>
      </c>
      <c r="I736" s="34">
        <f t="shared" si="369"/>
        <v>0</v>
      </c>
      <c r="J736" s="34">
        <f t="shared" si="369"/>
        <v>0</v>
      </c>
      <c r="K736" s="34">
        <f t="shared" si="369"/>
        <v>0</v>
      </c>
      <c r="L736" s="34">
        <f t="shared" si="369"/>
        <v>0</v>
      </c>
      <c r="M736" s="34">
        <f t="shared" si="369"/>
        <v>0</v>
      </c>
      <c r="N736" s="34">
        <f t="shared" si="369"/>
        <v>2160752.8879797193</v>
      </c>
      <c r="O736" s="34">
        <f t="shared" si="369"/>
        <v>0</v>
      </c>
      <c r="P736" s="34">
        <f t="shared" si="369"/>
        <v>367.85366135109479</v>
      </c>
      <c r="Q736" s="34">
        <f t="shared" si="370"/>
        <v>0</v>
      </c>
      <c r="R736" s="34">
        <f t="shared" si="370"/>
        <v>0</v>
      </c>
      <c r="S736" s="34">
        <f t="shared" si="370"/>
        <v>0</v>
      </c>
      <c r="T736" s="34">
        <f t="shared" si="370"/>
        <v>0</v>
      </c>
      <c r="U736" s="34">
        <f t="shared" si="370"/>
        <v>0</v>
      </c>
      <c r="V736" s="34">
        <f t="shared" si="370"/>
        <v>0</v>
      </c>
      <c r="W736" s="34">
        <f t="shared" si="370"/>
        <v>0</v>
      </c>
      <c r="X736" s="34">
        <f t="shared" si="370"/>
        <v>0</v>
      </c>
      <c r="Y736" s="34">
        <f t="shared" si="370"/>
        <v>0</v>
      </c>
      <c r="Z736" s="34">
        <f t="shared" si="370"/>
        <v>0</v>
      </c>
      <c r="AA736" s="34">
        <f t="shared" si="370"/>
        <v>0</v>
      </c>
      <c r="AB736" s="34">
        <f t="shared" si="370"/>
        <v>0</v>
      </c>
      <c r="AC736" s="34">
        <f t="shared" si="370"/>
        <v>0</v>
      </c>
      <c r="AD736" s="34">
        <f t="shared" si="370"/>
        <v>0</v>
      </c>
      <c r="AE736" s="34">
        <f t="shared" si="370"/>
        <v>0</v>
      </c>
      <c r="AF736" s="34">
        <f t="shared" si="370"/>
        <v>0</v>
      </c>
      <c r="AG736" s="34">
        <f t="shared" si="370"/>
        <v>0</v>
      </c>
      <c r="AH736" s="34">
        <f t="shared" si="370"/>
        <v>0</v>
      </c>
      <c r="AI736" s="34">
        <f t="shared" si="370"/>
        <v>0</v>
      </c>
      <c r="AJ736" s="34">
        <f t="shared" si="370"/>
        <v>0</v>
      </c>
      <c r="AK736" s="34">
        <f t="shared" si="370"/>
        <v>0</v>
      </c>
      <c r="AL736" s="34">
        <f t="shared" si="370"/>
        <v>0</v>
      </c>
      <c r="AM736" s="34">
        <f t="shared" si="370"/>
        <v>0</v>
      </c>
      <c r="AN736" s="34">
        <f t="shared" si="370"/>
        <v>0</v>
      </c>
      <c r="AO736" s="34">
        <f t="shared" si="370"/>
        <v>0</v>
      </c>
      <c r="AP736" s="34">
        <f t="shared" si="370"/>
        <v>0</v>
      </c>
      <c r="AQ736" s="34">
        <f t="shared" si="370"/>
        <v>0</v>
      </c>
      <c r="AR736" s="34">
        <f t="shared" si="370"/>
        <v>0</v>
      </c>
      <c r="AS736" s="34">
        <f t="shared" si="370"/>
        <v>0</v>
      </c>
      <c r="AT736" s="34">
        <f t="shared" si="370"/>
        <v>0</v>
      </c>
      <c r="AU736" s="34">
        <f t="shared" si="370"/>
        <v>0</v>
      </c>
      <c r="AV736" s="34">
        <f t="shared" si="370"/>
        <v>0</v>
      </c>
      <c r="AX736" s="35" t="str">
        <f t="shared" si="339"/>
        <v>OK</v>
      </c>
      <c r="AY736" s="53">
        <v>870</v>
      </c>
      <c r="AZ736" s="5">
        <f t="shared" si="346"/>
        <v>2161120.7416410707</v>
      </c>
      <c r="BA736" s="7">
        <f>IF(AY736&lt;&gt;0,VLOOKUP(AY736,'2021 ROO Import'!$A$1:$D$966,4,FALSE),0)</f>
        <v>2161120.7416410707</v>
      </c>
    </row>
    <row r="737" spans="1:53" ht="9.75" customHeight="1" x14ac:dyDescent="0.2">
      <c r="A737" s="25">
        <f t="shared" si="357"/>
        <v>737</v>
      </c>
      <c r="B737" s="3" t="str">
        <f t="shared" si="367"/>
        <v>563-OP</v>
      </c>
      <c r="C737" s="3" t="str">
        <f t="shared" si="367"/>
        <v>OVERHEAD LINE EXPENSES</v>
      </c>
      <c r="E737" s="44" t="s">
        <v>1041</v>
      </c>
      <c r="F737" s="3">
        <f t="shared" si="368"/>
        <v>426265.81662539457</v>
      </c>
      <c r="G737" s="34">
        <f t="shared" si="369"/>
        <v>0</v>
      </c>
      <c r="H737" s="34">
        <f t="shared" si="369"/>
        <v>0</v>
      </c>
      <c r="I737" s="34">
        <f t="shared" si="369"/>
        <v>0</v>
      </c>
      <c r="J737" s="34">
        <f t="shared" si="369"/>
        <v>0</v>
      </c>
      <c r="K737" s="34">
        <f t="shared" si="369"/>
        <v>0</v>
      </c>
      <c r="L737" s="34">
        <f t="shared" si="369"/>
        <v>0</v>
      </c>
      <c r="M737" s="34">
        <f t="shared" si="369"/>
        <v>0</v>
      </c>
      <c r="N737" s="34">
        <f t="shared" si="369"/>
        <v>426265.05533671798</v>
      </c>
      <c r="O737" s="34">
        <f t="shared" si="369"/>
        <v>0</v>
      </c>
      <c r="P737" s="34">
        <f t="shared" si="369"/>
        <v>0.76128867660174548</v>
      </c>
      <c r="Q737" s="34">
        <f t="shared" si="370"/>
        <v>0</v>
      </c>
      <c r="R737" s="34">
        <f t="shared" si="370"/>
        <v>0</v>
      </c>
      <c r="S737" s="34">
        <f t="shared" si="370"/>
        <v>0</v>
      </c>
      <c r="T737" s="34">
        <f t="shared" si="370"/>
        <v>0</v>
      </c>
      <c r="U737" s="34">
        <f t="shared" si="370"/>
        <v>0</v>
      </c>
      <c r="V737" s="34">
        <f t="shared" si="370"/>
        <v>0</v>
      </c>
      <c r="W737" s="34">
        <f t="shared" si="370"/>
        <v>0</v>
      </c>
      <c r="X737" s="34">
        <f t="shared" si="370"/>
        <v>0</v>
      </c>
      <c r="Y737" s="34">
        <f t="shared" si="370"/>
        <v>0</v>
      </c>
      <c r="Z737" s="34">
        <f t="shared" si="370"/>
        <v>0</v>
      </c>
      <c r="AA737" s="34">
        <f t="shared" si="370"/>
        <v>0</v>
      </c>
      <c r="AB737" s="34">
        <f t="shared" si="370"/>
        <v>0</v>
      </c>
      <c r="AC737" s="34">
        <f t="shared" si="370"/>
        <v>0</v>
      </c>
      <c r="AD737" s="34">
        <f t="shared" si="370"/>
        <v>0</v>
      </c>
      <c r="AE737" s="34">
        <f t="shared" si="370"/>
        <v>0</v>
      </c>
      <c r="AF737" s="34">
        <f t="shared" si="370"/>
        <v>0</v>
      </c>
      <c r="AG737" s="34">
        <f t="shared" si="370"/>
        <v>0</v>
      </c>
      <c r="AH737" s="34">
        <f t="shared" si="370"/>
        <v>0</v>
      </c>
      <c r="AI737" s="34">
        <f t="shared" si="370"/>
        <v>0</v>
      </c>
      <c r="AJ737" s="34">
        <f t="shared" si="370"/>
        <v>0</v>
      </c>
      <c r="AK737" s="34">
        <f t="shared" si="370"/>
        <v>0</v>
      </c>
      <c r="AL737" s="34">
        <f t="shared" si="370"/>
        <v>0</v>
      </c>
      <c r="AM737" s="34">
        <f t="shared" si="370"/>
        <v>0</v>
      </c>
      <c r="AN737" s="34">
        <f t="shared" si="370"/>
        <v>0</v>
      </c>
      <c r="AO737" s="34">
        <f t="shared" si="370"/>
        <v>0</v>
      </c>
      <c r="AP737" s="34">
        <f t="shared" si="370"/>
        <v>0</v>
      </c>
      <c r="AQ737" s="34">
        <f t="shared" si="370"/>
        <v>0</v>
      </c>
      <c r="AR737" s="34">
        <f t="shared" si="370"/>
        <v>0</v>
      </c>
      <c r="AS737" s="34">
        <f t="shared" si="370"/>
        <v>0</v>
      </c>
      <c r="AT737" s="34">
        <f t="shared" si="370"/>
        <v>0</v>
      </c>
      <c r="AU737" s="34">
        <f t="shared" si="370"/>
        <v>0</v>
      </c>
      <c r="AV737" s="34">
        <f t="shared" si="370"/>
        <v>0</v>
      </c>
      <c r="AX737" s="35" t="str">
        <f t="shared" si="339"/>
        <v>OK</v>
      </c>
      <c r="AY737" s="53">
        <v>871</v>
      </c>
      <c r="AZ737" s="5">
        <f t="shared" si="346"/>
        <v>426265.81662539457</v>
      </c>
      <c r="BA737" s="7">
        <f>IF(AY737&lt;&gt;0,VLOOKUP(AY737,'2021 ROO Import'!$A$1:$D$966,4,FALSE),0)</f>
        <v>426265.81662539457</v>
      </c>
    </row>
    <row r="738" spans="1:53" ht="9.75" customHeight="1" x14ac:dyDescent="0.2">
      <c r="A738" s="25">
        <f t="shared" si="357"/>
        <v>738</v>
      </c>
      <c r="B738" s="3" t="str">
        <f t="shared" si="367"/>
        <v>565-OP</v>
      </c>
      <c r="C738" s="3" t="str">
        <f t="shared" si="367"/>
        <v>TRANSMISSION OF ELECTRICITY BY OTHERS</v>
      </c>
      <c r="E738" s="44" t="s">
        <v>628</v>
      </c>
      <c r="F738" s="3">
        <f t="shared" si="368"/>
        <v>0</v>
      </c>
      <c r="G738" s="34">
        <f t="shared" si="369"/>
        <v>0</v>
      </c>
      <c r="H738" s="34">
        <f t="shared" si="369"/>
        <v>0</v>
      </c>
      <c r="I738" s="34">
        <f t="shared" si="369"/>
        <v>0</v>
      </c>
      <c r="J738" s="34">
        <f t="shared" si="369"/>
        <v>0</v>
      </c>
      <c r="K738" s="34">
        <f t="shared" si="369"/>
        <v>0</v>
      </c>
      <c r="L738" s="34">
        <f t="shared" si="369"/>
        <v>0</v>
      </c>
      <c r="M738" s="34">
        <f t="shared" si="369"/>
        <v>0</v>
      </c>
      <c r="N738" s="34">
        <f t="shared" si="369"/>
        <v>0</v>
      </c>
      <c r="O738" s="34">
        <f t="shared" si="369"/>
        <v>0</v>
      </c>
      <c r="P738" s="34">
        <f t="shared" si="369"/>
        <v>0</v>
      </c>
      <c r="Q738" s="34">
        <f t="shared" si="370"/>
        <v>0</v>
      </c>
      <c r="R738" s="34">
        <f t="shared" si="370"/>
        <v>0</v>
      </c>
      <c r="S738" s="34">
        <f t="shared" si="370"/>
        <v>0</v>
      </c>
      <c r="T738" s="34">
        <f t="shared" si="370"/>
        <v>0</v>
      </c>
      <c r="U738" s="34">
        <f t="shared" si="370"/>
        <v>0</v>
      </c>
      <c r="V738" s="34">
        <f t="shared" si="370"/>
        <v>0</v>
      </c>
      <c r="W738" s="34">
        <f t="shared" si="370"/>
        <v>0</v>
      </c>
      <c r="X738" s="34">
        <f t="shared" si="370"/>
        <v>0</v>
      </c>
      <c r="Y738" s="34">
        <f t="shared" si="370"/>
        <v>0</v>
      </c>
      <c r="Z738" s="34">
        <f t="shared" si="370"/>
        <v>0</v>
      </c>
      <c r="AA738" s="34">
        <f t="shared" si="370"/>
        <v>0</v>
      </c>
      <c r="AB738" s="34">
        <f t="shared" si="370"/>
        <v>0</v>
      </c>
      <c r="AC738" s="34">
        <f t="shared" si="370"/>
        <v>0</v>
      </c>
      <c r="AD738" s="34">
        <f t="shared" si="370"/>
        <v>0</v>
      </c>
      <c r="AE738" s="34">
        <f t="shared" si="370"/>
        <v>0</v>
      </c>
      <c r="AF738" s="34">
        <f t="shared" si="370"/>
        <v>0</v>
      </c>
      <c r="AG738" s="34">
        <f t="shared" si="370"/>
        <v>0</v>
      </c>
      <c r="AH738" s="34">
        <f t="shared" si="370"/>
        <v>0</v>
      </c>
      <c r="AI738" s="34">
        <f t="shared" si="370"/>
        <v>0</v>
      </c>
      <c r="AJ738" s="34">
        <f t="shared" si="370"/>
        <v>0</v>
      </c>
      <c r="AK738" s="34">
        <f t="shared" si="370"/>
        <v>0</v>
      </c>
      <c r="AL738" s="34">
        <f t="shared" si="370"/>
        <v>0</v>
      </c>
      <c r="AM738" s="34">
        <f t="shared" si="370"/>
        <v>0</v>
      </c>
      <c r="AN738" s="34">
        <f t="shared" si="370"/>
        <v>0</v>
      </c>
      <c r="AO738" s="34">
        <f t="shared" si="370"/>
        <v>0</v>
      </c>
      <c r="AP738" s="34">
        <f t="shared" si="370"/>
        <v>0</v>
      </c>
      <c r="AQ738" s="34">
        <f t="shared" si="370"/>
        <v>0</v>
      </c>
      <c r="AR738" s="34">
        <f t="shared" si="370"/>
        <v>0</v>
      </c>
      <c r="AS738" s="34">
        <f t="shared" si="370"/>
        <v>0</v>
      </c>
      <c r="AT738" s="34">
        <f t="shared" si="370"/>
        <v>0</v>
      </c>
      <c r="AU738" s="34">
        <f t="shared" si="370"/>
        <v>0</v>
      </c>
      <c r="AV738" s="34">
        <f t="shared" si="370"/>
        <v>0</v>
      </c>
      <c r="AX738" s="35" t="str">
        <f t="shared" si="339"/>
        <v>OK</v>
      </c>
      <c r="AY738" s="53">
        <v>872</v>
      </c>
      <c r="AZ738" s="5">
        <f t="shared" si="346"/>
        <v>0</v>
      </c>
      <c r="BA738" s="7">
        <f>IF(AY738&lt;&gt;0,VLOOKUP(AY738,'2021 ROO Import'!$A$1:$D$966,4,FALSE),0)</f>
        <v>0</v>
      </c>
    </row>
    <row r="739" spans="1:53" ht="9.75" customHeight="1" x14ac:dyDescent="0.2">
      <c r="A739" s="25">
        <f t="shared" si="357"/>
        <v>739</v>
      </c>
      <c r="B739" s="3" t="str">
        <f t="shared" si="367"/>
        <v>566-OP</v>
      </c>
      <c r="C739" s="3" t="str">
        <f t="shared" si="367"/>
        <v>MISCELLANEOUS EXPENSES</v>
      </c>
      <c r="E739" s="44" t="s">
        <v>1002</v>
      </c>
      <c r="F739" s="3">
        <f t="shared" si="368"/>
        <v>0</v>
      </c>
      <c r="G739" s="34">
        <f t="shared" si="369"/>
        <v>0</v>
      </c>
      <c r="H739" s="34">
        <f t="shared" si="369"/>
        <v>0</v>
      </c>
      <c r="I739" s="34">
        <f t="shared" si="369"/>
        <v>0</v>
      </c>
      <c r="J739" s="34">
        <f t="shared" si="369"/>
        <v>0</v>
      </c>
      <c r="K739" s="34">
        <f t="shared" si="369"/>
        <v>0</v>
      </c>
      <c r="L739" s="34">
        <f t="shared" si="369"/>
        <v>0</v>
      </c>
      <c r="M739" s="34">
        <f t="shared" si="369"/>
        <v>0</v>
      </c>
      <c r="N739" s="34">
        <f t="shared" si="369"/>
        <v>0</v>
      </c>
      <c r="O739" s="34">
        <f t="shared" si="369"/>
        <v>0</v>
      </c>
      <c r="P739" s="34">
        <f t="shared" si="369"/>
        <v>0</v>
      </c>
      <c r="Q739" s="34">
        <f t="shared" si="370"/>
        <v>0</v>
      </c>
      <c r="R739" s="34">
        <f t="shared" si="370"/>
        <v>0</v>
      </c>
      <c r="S739" s="34">
        <f t="shared" si="370"/>
        <v>0</v>
      </c>
      <c r="T739" s="34">
        <f t="shared" si="370"/>
        <v>0</v>
      </c>
      <c r="U739" s="34">
        <f t="shared" si="370"/>
        <v>0</v>
      </c>
      <c r="V739" s="34">
        <f t="shared" si="370"/>
        <v>0</v>
      </c>
      <c r="W739" s="34">
        <f t="shared" si="370"/>
        <v>0</v>
      </c>
      <c r="X739" s="34">
        <f t="shared" si="370"/>
        <v>0</v>
      </c>
      <c r="Y739" s="34">
        <f t="shared" si="370"/>
        <v>0</v>
      </c>
      <c r="Z739" s="34">
        <f t="shared" si="370"/>
        <v>0</v>
      </c>
      <c r="AA739" s="34">
        <f t="shared" si="370"/>
        <v>0</v>
      </c>
      <c r="AB739" s="34">
        <f t="shared" si="370"/>
        <v>0</v>
      </c>
      <c r="AC739" s="34">
        <f t="shared" si="370"/>
        <v>0</v>
      </c>
      <c r="AD739" s="34">
        <f t="shared" si="370"/>
        <v>0</v>
      </c>
      <c r="AE739" s="34">
        <f t="shared" si="370"/>
        <v>0</v>
      </c>
      <c r="AF739" s="34">
        <f t="shared" si="370"/>
        <v>0</v>
      </c>
      <c r="AG739" s="34">
        <f t="shared" si="370"/>
        <v>0</v>
      </c>
      <c r="AH739" s="34">
        <f t="shared" si="370"/>
        <v>0</v>
      </c>
      <c r="AI739" s="34">
        <f t="shared" si="370"/>
        <v>0</v>
      </c>
      <c r="AJ739" s="34">
        <f t="shared" si="370"/>
        <v>0</v>
      </c>
      <c r="AK739" s="34">
        <f t="shared" si="370"/>
        <v>0</v>
      </c>
      <c r="AL739" s="34">
        <f t="shared" si="370"/>
        <v>0</v>
      </c>
      <c r="AM739" s="34">
        <f t="shared" si="370"/>
        <v>0</v>
      </c>
      <c r="AN739" s="34">
        <f t="shared" si="370"/>
        <v>0</v>
      </c>
      <c r="AO739" s="34">
        <f t="shared" si="370"/>
        <v>0</v>
      </c>
      <c r="AP739" s="34">
        <f t="shared" si="370"/>
        <v>0</v>
      </c>
      <c r="AQ739" s="34">
        <f t="shared" si="370"/>
        <v>0</v>
      </c>
      <c r="AR739" s="34">
        <f t="shared" si="370"/>
        <v>0</v>
      </c>
      <c r="AS739" s="34">
        <f t="shared" si="370"/>
        <v>0</v>
      </c>
      <c r="AT739" s="34">
        <f t="shared" si="370"/>
        <v>0</v>
      </c>
      <c r="AU739" s="34">
        <f t="shared" si="370"/>
        <v>0</v>
      </c>
      <c r="AV739" s="34">
        <f t="shared" si="370"/>
        <v>0</v>
      </c>
      <c r="AX739" s="35" t="str">
        <f t="shared" si="339"/>
        <v>OK</v>
      </c>
      <c r="AY739" s="53">
        <v>873</v>
      </c>
      <c r="AZ739" s="5">
        <f t="shared" si="346"/>
        <v>0</v>
      </c>
      <c r="BA739" s="7">
        <f>IF(AY739&lt;&gt;0,VLOOKUP(AY739,'2021 ROO Import'!$A$1:$D$966,4,FALSE),0)</f>
        <v>0</v>
      </c>
    </row>
    <row r="740" spans="1:53" ht="9.75" customHeight="1" x14ac:dyDescent="0.2">
      <c r="A740" s="25">
        <f t="shared" si="357"/>
        <v>740</v>
      </c>
      <c r="B740" s="3" t="str">
        <f t="shared" si="367"/>
        <v>567-OP</v>
      </c>
      <c r="C740" s="3" t="str">
        <f t="shared" si="367"/>
        <v>RENTS</v>
      </c>
      <c r="E740" s="44" t="s">
        <v>1002</v>
      </c>
      <c r="F740" s="3">
        <f t="shared" si="368"/>
        <v>0</v>
      </c>
      <c r="G740" s="34">
        <f t="shared" si="369"/>
        <v>0</v>
      </c>
      <c r="H740" s="34">
        <f t="shared" si="369"/>
        <v>0</v>
      </c>
      <c r="I740" s="34">
        <f t="shared" si="369"/>
        <v>0</v>
      </c>
      <c r="J740" s="34">
        <f t="shared" si="369"/>
        <v>0</v>
      </c>
      <c r="K740" s="34">
        <f t="shared" si="369"/>
        <v>0</v>
      </c>
      <c r="L740" s="34">
        <f t="shared" si="369"/>
        <v>0</v>
      </c>
      <c r="M740" s="34">
        <f t="shared" si="369"/>
        <v>0</v>
      </c>
      <c r="N740" s="34">
        <f t="shared" si="369"/>
        <v>0</v>
      </c>
      <c r="O740" s="34">
        <f t="shared" si="369"/>
        <v>0</v>
      </c>
      <c r="P740" s="34">
        <f t="shared" si="369"/>
        <v>0</v>
      </c>
      <c r="AX740" s="35" t="str">
        <f t="shared" ref="AX740:AX803" si="371">IF(E740&lt;&gt;0,IF(ROUND(SUM(G740:AV740),5)=ROUND(F740,5),"OK","ERROR!"),"")</f>
        <v>OK</v>
      </c>
      <c r="AY740" s="53">
        <v>874</v>
      </c>
      <c r="AZ740" s="5">
        <f t="shared" si="346"/>
        <v>0</v>
      </c>
      <c r="BA740" s="7">
        <f>IF(AY740&lt;&gt;0,VLOOKUP(AY740,'2021 ROO Import'!$A$1:$D$966,4,FALSE),0)</f>
        <v>0</v>
      </c>
    </row>
    <row r="741" spans="1:53" ht="9.75" customHeight="1" x14ac:dyDescent="0.2">
      <c r="A741" s="25">
        <f t="shared" si="357"/>
        <v>741</v>
      </c>
      <c r="B741" s="3" t="str">
        <f>(B435)</f>
        <v/>
      </c>
      <c r="C741" s="3" t="str">
        <f>(C435)</f>
        <v>TOTAL TRANSMISSION OPERATION</v>
      </c>
      <c r="F741" s="3">
        <f>SUM(F734:F740)</f>
        <v>7673745.5244373092</v>
      </c>
      <c r="AX741" s="35" t="str">
        <f t="shared" si="371"/>
        <v/>
      </c>
      <c r="AZ741" s="5">
        <f t="shared" si="346"/>
        <v>0</v>
      </c>
      <c r="BA741" s="7">
        <f>IF(AY741&lt;&gt;0,VLOOKUP(AY741,'2021 ROO Import'!$A$1:$D$966,4,FALSE),0)</f>
        <v>0</v>
      </c>
    </row>
    <row r="742" spans="1:53" ht="9.75" customHeight="1" x14ac:dyDescent="0.2">
      <c r="A742" s="25">
        <f t="shared" si="357"/>
        <v>742</v>
      </c>
      <c r="B742" s="3" t="str">
        <f t="shared" ref="B742:C745" si="372">(B438)</f>
        <v>568-MT</v>
      </c>
      <c r="C742" s="3" t="str">
        <f t="shared" si="372"/>
        <v>SUPERVISION &amp; ENGINEERING</v>
      </c>
      <c r="E742" s="4" t="str">
        <f>E976</f>
        <v>L-568</v>
      </c>
      <c r="F742" s="3">
        <f t="shared" si="368"/>
        <v>80468.734399634166</v>
      </c>
      <c r="G742" s="34">
        <f t="shared" si="369"/>
        <v>0</v>
      </c>
      <c r="H742" s="34">
        <f t="shared" si="369"/>
        <v>0</v>
      </c>
      <c r="I742" s="34">
        <f t="shared" si="369"/>
        <v>0</v>
      </c>
      <c r="J742" s="34">
        <f t="shared" si="369"/>
        <v>0</v>
      </c>
      <c r="K742" s="34">
        <f t="shared" si="369"/>
        <v>0</v>
      </c>
      <c r="L742" s="34">
        <f t="shared" si="369"/>
        <v>0</v>
      </c>
      <c r="M742" s="34">
        <f t="shared" si="369"/>
        <v>0</v>
      </c>
      <c r="N742" s="34">
        <f t="shared" si="369"/>
        <v>80462.082728515335</v>
      </c>
      <c r="O742" s="34">
        <f t="shared" si="369"/>
        <v>0</v>
      </c>
      <c r="P742" s="34">
        <f t="shared" si="369"/>
        <v>6.6516711188460933</v>
      </c>
      <c r="Q742" s="34">
        <f t="shared" si="369"/>
        <v>0</v>
      </c>
      <c r="R742" s="34">
        <f t="shared" si="369"/>
        <v>0</v>
      </c>
      <c r="S742" s="34">
        <f t="shared" si="369"/>
        <v>0</v>
      </c>
      <c r="T742" s="34">
        <f t="shared" si="369"/>
        <v>0</v>
      </c>
      <c r="U742" s="34">
        <f t="shared" si="369"/>
        <v>0</v>
      </c>
      <c r="V742" s="34">
        <f t="shared" si="369"/>
        <v>0</v>
      </c>
      <c r="W742" s="34">
        <f t="shared" ref="Q742:AV746" si="373">INDEX(Func_Alloc,MATCH($E742,FA_Desc,0),MATCH(W$6,$G$6:$AV$6,0))*$F742</f>
        <v>0</v>
      </c>
      <c r="X742" s="34">
        <f t="shared" si="373"/>
        <v>0</v>
      </c>
      <c r="Y742" s="34">
        <f t="shared" si="373"/>
        <v>0</v>
      </c>
      <c r="Z742" s="34">
        <f t="shared" si="373"/>
        <v>0</v>
      </c>
      <c r="AA742" s="34">
        <f t="shared" si="373"/>
        <v>0</v>
      </c>
      <c r="AB742" s="34">
        <f t="shared" si="373"/>
        <v>0</v>
      </c>
      <c r="AC742" s="34">
        <f t="shared" si="373"/>
        <v>0</v>
      </c>
      <c r="AD742" s="34">
        <f t="shared" si="373"/>
        <v>0</v>
      </c>
      <c r="AE742" s="34">
        <f t="shared" si="373"/>
        <v>0</v>
      </c>
      <c r="AF742" s="34">
        <f t="shared" si="373"/>
        <v>0</v>
      </c>
      <c r="AG742" s="34">
        <f t="shared" si="373"/>
        <v>0</v>
      </c>
      <c r="AH742" s="34">
        <f t="shared" si="373"/>
        <v>0</v>
      </c>
      <c r="AI742" s="34">
        <f t="shared" si="373"/>
        <v>0</v>
      </c>
      <c r="AJ742" s="34">
        <f t="shared" si="373"/>
        <v>0</v>
      </c>
      <c r="AK742" s="34">
        <f t="shared" si="373"/>
        <v>0</v>
      </c>
      <c r="AL742" s="34">
        <f t="shared" si="373"/>
        <v>0</v>
      </c>
      <c r="AM742" s="34">
        <f t="shared" si="373"/>
        <v>0</v>
      </c>
      <c r="AN742" s="34">
        <f t="shared" si="373"/>
        <v>0</v>
      </c>
      <c r="AO742" s="34">
        <f t="shared" si="373"/>
        <v>0</v>
      </c>
      <c r="AP742" s="34">
        <f t="shared" si="373"/>
        <v>0</v>
      </c>
      <c r="AQ742" s="34">
        <f t="shared" si="373"/>
        <v>0</v>
      </c>
      <c r="AR742" s="34">
        <f t="shared" si="373"/>
        <v>0</v>
      </c>
      <c r="AS742" s="34">
        <f t="shared" si="373"/>
        <v>0</v>
      </c>
      <c r="AT742" s="34">
        <f t="shared" si="373"/>
        <v>0</v>
      </c>
      <c r="AU742" s="34">
        <f t="shared" si="373"/>
        <v>0</v>
      </c>
      <c r="AV742" s="34">
        <f t="shared" si="373"/>
        <v>0</v>
      </c>
      <c r="AX742" s="35" t="str">
        <f t="shared" si="371"/>
        <v>OK</v>
      </c>
      <c r="AY742" s="53">
        <v>878</v>
      </c>
      <c r="AZ742" s="5">
        <f t="shared" si="346"/>
        <v>80468.734399634166</v>
      </c>
      <c r="BA742" s="7">
        <f>IF(AY742&lt;&gt;0,VLOOKUP(AY742,'2021 ROO Import'!$A$1:$D$966,4,FALSE),0)</f>
        <v>80468.734399634166</v>
      </c>
    </row>
    <row r="743" spans="1:53" ht="9.75" customHeight="1" x14ac:dyDescent="0.2">
      <c r="A743" s="25">
        <f t="shared" si="357"/>
        <v>743</v>
      </c>
      <c r="B743" s="3" t="str">
        <f t="shared" si="372"/>
        <v>569-MT</v>
      </c>
      <c r="C743" s="3" t="str">
        <f t="shared" si="372"/>
        <v>STRUCTURES</v>
      </c>
      <c r="E743" s="44" t="s">
        <v>992</v>
      </c>
      <c r="F743" s="3">
        <f t="shared" si="368"/>
        <v>1130212.4045871131</v>
      </c>
      <c r="G743" s="34">
        <f t="shared" si="369"/>
        <v>0</v>
      </c>
      <c r="H743" s="34">
        <f t="shared" si="369"/>
        <v>0</v>
      </c>
      <c r="I743" s="34">
        <f t="shared" si="369"/>
        <v>0</v>
      </c>
      <c r="J743" s="34">
        <f t="shared" si="369"/>
        <v>0</v>
      </c>
      <c r="K743" s="34">
        <f t="shared" si="369"/>
        <v>0</v>
      </c>
      <c r="L743" s="34">
        <f t="shared" si="369"/>
        <v>0</v>
      </c>
      <c r="M743" s="34">
        <f t="shared" si="369"/>
        <v>0</v>
      </c>
      <c r="N743" s="34">
        <f t="shared" si="369"/>
        <v>1130212.4045871131</v>
      </c>
      <c r="O743" s="34">
        <f t="shared" si="369"/>
        <v>0</v>
      </c>
      <c r="P743" s="34">
        <f t="shared" si="369"/>
        <v>0</v>
      </c>
      <c r="Q743" s="34">
        <f t="shared" si="373"/>
        <v>0</v>
      </c>
      <c r="R743" s="34">
        <f t="shared" si="373"/>
        <v>0</v>
      </c>
      <c r="S743" s="34">
        <f t="shared" si="373"/>
        <v>0</v>
      </c>
      <c r="T743" s="34">
        <f t="shared" si="373"/>
        <v>0</v>
      </c>
      <c r="U743" s="34">
        <f t="shared" si="373"/>
        <v>0</v>
      </c>
      <c r="V743" s="34">
        <f t="shared" si="373"/>
        <v>0</v>
      </c>
      <c r="W743" s="34">
        <f t="shared" si="373"/>
        <v>0</v>
      </c>
      <c r="X743" s="34">
        <f t="shared" si="373"/>
        <v>0</v>
      </c>
      <c r="Y743" s="34">
        <f t="shared" si="373"/>
        <v>0</v>
      </c>
      <c r="Z743" s="34">
        <f t="shared" si="373"/>
        <v>0</v>
      </c>
      <c r="AA743" s="34">
        <f t="shared" si="373"/>
        <v>0</v>
      </c>
      <c r="AB743" s="34">
        <f t="shared" si="373"/>
        <v>0</v>
      </c>
      <c r="AC743" s="34">
        <f t="shared" si="373"/>
        <v>0</v>
      </c>
      <c r="AD743" s="34">
        <f t="shared" si="373"/>
        <v>0</v>
      </c>
      <c r="AE743" s="34">
        <f t="shared" si="373"/>
        <v>0</v>
      </c>
      <c r="AF743" s="34">
        <f t="shared" si="373"/>
        <v>0</v>
      </c>
      <c r="AG743" s="34">
        <f t="shared" si="373"/>
        <v>0</v>
      </c>
      <c r="AH743" s="34">
        <f t="shared" si="373"/>
        <v>0</v>
      </c>
      <c r="AI743" s="34">
        <f t="shared" si="373"/>
        <v>0</v>
      </c>
      <c r="AJ743" s="34">
        <f t="shared" si="373"/>
        <v>0</v>
      </c>
      <c r="AK743" s="34">
        <f t="shared" si="373"/>
        <v>0</v>
      </c>
      <c r="AL743" s="34">
        <f t="shared" si="373"/>
        <v>0</v>
      </c>
      <c r="AM743" s="34">
        <f t="shared" si="373"/>
        <v>0</v>
      </c>
      <c r="AN743" s="34">
        <f t="shared" si="373"/>
        <v>0</v>
      </c>
      <c r="AO743" s="34">
        <f t="shared" si="373"/>
        <v>0</v>
      </c>
      <c r="AP743" s="34">
        <f t="shared" si="373"/>
        <v>0</v>
      </c>
      <c r="AQ743" s="34">
        <f t="shared" si="373"/>
        <v>0</v>
      </c>
      <c r="AR743" s="34">
        <f t="shared" si="373"/>
        <v>0</v>
      </c>
      <c r="AS743" s="34">
        <f t="shared" si="373"/>
        <v>0</v>
      </c>
      <c r="AT743" s="34">
        <f t="shared" si="373"/>
        <v>0</v>
      </c>
      <c r="AU743" s="34">
        <f t="shared" si="373"/>
        <v>0</v>
      </c>
      <c r="AV743" s="34">
        <f t="shared" si="373"/>
        <v>0</v>
      </c>
      <c r="AX743" s="35" t="str">
        <f t="shared" si="371"/>
        <v>OK</v>
      </c>
      <c r="AY743" s="53">
        <v>879</v>
      </c>
      <c r="AZ743" s="5">
        <f t="shared" si="346"/>
        <v>1130212.4045871131</v>
      </c>
      <c r="BA743" s="7">
        <f>IF(AY743&lt;&gt;0,VLOOKUP(AY743,'2021 ROO Import'!$A$1:$D$966,4,FALSE),0)</f>
        <v>1130212.4045871131</v>
      </c>
    </row>
    <row r="744" spans="1:53" ht="9.75" customHeight="1" x14ac:dyDescent="0.2">
      <c r="A744" s="25">
        <f t="shared" si="357"/>
        <v>744</v>
      </c>
      <c r="B744" s="3" t="str">
        <f t="shared" si="372"/>
        <v>570-MT</v>
      </c>
      <c r="C744" s="3" t="str">
        <f t="shared" si="372"/>
        <v>STATION EQUIPMENT</v>
      </c>
      <c r="E744" s="44" t="s">
        <v>995</v>
      </c>
      <c r="F744" s="3">
        <f t="shared" si="368"/>
        <v>1707275.5129523303</v>
      </c>
      <c r="G744" s="34">
        <f t="shared" si="369"/>
        <v>0</v>
      </c>
      <c r="H744" s="34">
        <f t="shared" si="369"/>
        <v>0</v>
      </c>
      <c r="I744" s="34">
        <f t="shared" si="369"/>
        <v>0</v>
      </c>
      <c r="J744" s="34">
        <f t="shared" si="369"/>
        <v>0</v>
      </c>
      <c r="K744" s="34">
        <f t="shared" si="369"/>
        <v>0</v>
      </c>
      <c r="L744" s="34">
        <f t="shared" si="369"/>
        <v>0</v>
      </c>
      <c r="M744" s="34">
        <f t="shared" si="369"/>
        <v>0</v>
      </c>
      <c r="N744" s="34">
        <f t="shared" si="369"/>
        <v>1706984.9102403792</v>
      </c>
      <c r="O744" s="34">
        <f t="shared" si="369"/>
        <v>0</v>
      </c>
      <c r="P744" s="34">
        <f t="shared" si="369"/>
        <v>290.60271195106088</v>
      </c>
      <c r="Q744" s="34">
        <f t="shared" si="373"/>
        <v>0</v>
      </c>
      <c r="R744" s="34">
        <f t="shared" si="373"/>
        <v>0</v>
      </c>
      <c r="S744" s="34">
        <f t="shared" si="373"/>
        <v>0</v>
      </c>
      <c r="T744" s="34">
        <f t="shared" si="373"/>
        <v>0</v>
      </c>
      <c r="U744" s="34">
        <f t="shared" si="373"/>
        <v>0</v>
      </c>
      <c r="V744" s="34">
        <f t="shared" si="373"/>
        <v>0</v>
      </c>
      <c r="W744" s="34">
        <f t="shared" si="373"/>
        <v>0</v>
      </c>
      <c r="X744" s="34">
        <f t="shared" si="373"/>
        <v>0</v>
      </c>
      <c r="Y744" s="34">
        <f t="shared" si="373"/>
        <v>0</v>
      </c>
      <c r="Z744" s="34">
        <f t="shared" si="373"/>
        <v>0</v>
      </c>
      <c r="AA744" s="34">
        <f t="shared" si="373"/>
        <v>0</v>
      </c>
      <c r="AB744" s="34">
        <f t="shared" si="373"/>
        <v>0</v>
      </c>
      <c r="AC744" s="34">
        <f t="shared" si="373"/>
        <v>0</v>
      </c>
      <c r="AD744" s="34">
        <f t="shared" si="373"/>
        <v>0</v>
      </c>
      <c r="AE744" s="34">
        <f t="shared" si="373"/>
        <v>0</v>
      </c>
      <c r="AF744" s="34">
        <f t="shared" si="373"/>
        <v>0</v>
      </c>
      <c r="AG744" s="34">
        <f t="shared" si="373"/>
        <v>0</v>
      </c>
      <c r="AH744" s="34">
        <f t="shared" si="373"/>
        <v>0</v>
      </c>
      <c r="AI744" s="34">
        <f t="shared" si="373"/>
        <v>0</v>
      </c>
      <c r="AJ744" s="34">
        <f t="shared" si="373"/>
        <v>0</v>
      </c>
      <c r="AK744" s="34">
        <f t="shared" si="373"/>
        <v>0</v>
      </c>
      <c r="AL744" s="34">
        <f t="shared" si="373"/>
        <v>0</v>
      </c>
      <c r="AM744" s="34">
        <f t="shared" si="373"/>
        <v>0</v>
      </c>
      <c r="AN744" s="34">
        <f t="shared" si="373"/>
        <v>0</v>
      </c>
      <c r="AO744" s="34">
        <f t="shared" si="373"/>
        <v>0</v>
      </c>
      <c r="AP744" s="34">
        <f t="shared" si="373"/>
        <v>0</v>
      </c>
      <c r="AQ744" s="34">
        <f t="shared" si="373"/>
        <v>0</v>
      </c>
      <c r="AR744" s="34">
        <f t="shared" si="373"/>
        <v>0</v>
      </c>
      <c r="AS744" s="34">
        <f t="shared" si="373"/>
        <v>0</v>
      </c>
      <c r="AT744" s="34">
        <f t="shared" si="373"/>
        <v>0</v>
      </c>
      <c r="AU744" s="34">
        <f t="shared" si="373"/>
        <v>0</v>
      </c>
      <c r="AV744" s="34">
        <f t="shared" si="373"/>
        <v>0</v>
      </c>
      <c r="AX744" s="35" t="str">
        <f t="shared" si="371"/>
        <v>OK</v>
      </c>
      <c r="AY744" s="53">
        <v>880</v>
      </c>
      <c r="AZ744" s="5">
        <f t="shared" si="346"/>
        <v>1707275.5129523303</v>
      </c>
      <c r="BA744" s="7">
        <f>IF(AY744&lt;&gt;0,VLOOKUP(AY744,'2021 ROO Import'!$A$1:$D$966,4,FALSE),0)</f>
        <v>1707275.5129523303</v>
      </c>
    </row>
    <row r="745" spans="1:53" ht="9.75" customHeight="1" x14ac:dyDescent="0.2">
      <c r="A745" s="25">
        <f t="shared" si="357"/>
        <v>745</v>
      </c>
      <c r="B745" s="3" t="str">
        <f t="shared" si="372"/>
        <v>571-MT</v>
      </c>
      <c r="C745" s="3" t="str">
        <f t="shared" si="372"/>
        <v>OVERHEAD LINES</v>
      </c>
      <c r="E745" s="44" t="s">
        <v>1041</v>
      </c>
      <c r="F745" s="3">
        <f t="shared" si="368"/>
        <v>690892.87005997391</v>
      </c>
      <c r="G745" s="34">
        <f t="shared" si="369"/>
        <v>0</v>
      </c>
      <c r="H745" s="34">
        <f t="shared" si="369"/>
        <v>0</v>
      </c>
      <c r="I745" s="34">
        <f t="shared" si="369"/>
        <v>0</v>
      </c>
      <c r="J745" s="34">
        <f t="shared" si="369"/>
        <v>0</v>
      </c>
      <c r="K745" s="34">
        <f t="shared" si="369"/>
        <v>0</v>
      </c>
      <c r="L745" s="34">
        <f t="shared" si="369"/>
        <v>0</v>
      </c>
      <c r="M745" s="34">
        <f t="shared" si="369"/>
        <v>0</v>
      </c>
      <c r="N745" s="34">
        <f t="shared" si="369"/>
        <v>690891.63616108219</v>
      </c>
      <c r="O745" s="34">
        <f t="shared" si="369"/>
        <v>0</v>
      </c>
      <c r="P745" s="34">
        <f t="shared" si="369"/>
        <v>1.2338988917419209</v>
      </c>
      <c r="Q745" s="34">
        <f t="shared" si="373"/>
        <v>0</v>
      </c>
      <c r="R745" s="34">
        <f t="shared" si="373"/>
        <v>0</v>
      </c>
      <c r="S745" s="34">
        <f t="shared" si="373"/>
        <v>0</v>
      </c>
      <c r="T745" s="34">
        <f t="shared" si="373"/>
        <v>0</v>
      </c>
      <c r="U745" s="34">
        <f t="shared" si="373"/>
        <v>0</v>
      </c>
      <c r="V745" s="34">
        <f t="shared" si="373"/>
        <v>0</v>
      </c>
      <c r="W745" s="34">
        <f t="shared" si="373"/>
        <v>0</v>
      </c>
      <c r="X745" s="34">
        <f t="shared" si="373"/>
        <v>0</v>
      </c>
      <c r="Y745" s="34">
        <f t="shared" si="373"/>
        <v>0</v>
      </c>
      <c r="Z745" s="34">
        <f t="shared" si="373"/>
        <v>0</v>
      </c>
      <c r="AA745" s="34">
        <f t="shared" si="373"/>
        <v>0</v>
      </c>
      <c r="AB745" s="34">
        <f t="shared" si="373"/>
        <v>0</v>
      </c>
      <c r="AC745" s="34">
        <f t="shared" si="373"/>
        <v>0</v>
      </c>
      <c r="AD745" s="34">
        <f t="shared" si="373"/>
        <v>0</v>
      </c>
      <c r="AE745" s="34">
        <f t="shared" si="373"/>
        <v>0</v>
      </c>
      <c r="AF745" s="34">
        <f t="shared" si="373"/>
        <v>0</v>
      </c>
      <c r="AG745" s="34">
        <f t="shared" si="373"/>
        <v>0</v>
      </c>
      <c r="AH745" s="34">
        <f t="shared" si="373"/>
        <v>0</v>
      </c>
      <c r="AI745" s="34">
        <f t="shared" si="373"/>
        <v>0</v>
      </c>
      <c r="AJ745" s="34">
        <f t="shared" si="373"/>
        <v>0</v>
      </c>
      <c r="AK745" s="34">
        <f t="shared" si="373"/>
        <v>0</v>
      </c>
      <c r="AL745" s="34">
        <f t="shared" si="373"/>
        <v>0</v>
      </c>
      <c r="AM745" s="34">
        <f t="shared" si="373"/>
        <v>0</v>
      </c>
      <c r="AN745" s="34">
        <f t="shared" si="373"/>
        <v>0</v>
      </c>
      <c r="AO745" s="34">
        <f t="shared" si="373"/>
        <v>0</v>
      </c>
      <c r="AP745" s="34">
        <f t="shared" si="373"/>
        <v>0</v>
      </c>
      <c r="AQ745" s="34">
        <f t="shared" si="373"/>
        <v>0</v>
      </c>
      <c r="AR745" s="34">
        <f t="shared" si="373"/>
        <v>0</v>
      </c>
      <c r="AS745" s="34">
        <f t="shared" si="373"/>
        <v>0</v>
      </c>
      <c r="AT745" s="34">
        <f t="shared" si="373"/>
        <v>0</v>
      </c>
      <c r="AU745" s="34">
        <f t="shared" si="373"/>
        <v>0</v>
      </c>
      <c r="AV745" s="34">
        <f t="shared" si="373"/>
        <v>0</v>
      </c>
      <c r="AX745" s="35" t="str">
        <f t="shared" si="371"/>
        <v>OK</v>
      </c>
      <c r="AY745" s="53">
        <v>881</v>
      </c>
      <c r="AZ745" s="5">
        <f t="shared" si="346"/>
        <v>690892.87005997391</v>
      </c>
      <c r="BA745" s="7">
        <f>IF(AY745&lt;&gt;0,VLOOKUP(AY745,'2021 ROO Import'!$A$1:$D$966,4,FALSE),0)</f>
        <v>690892.87005997391</v>
      </c>
    </row>
    <row r="746" spans="1:53" ht="9.75" customHeight="1" x14ac:dyDescent="0.2">
      <c r="A746" s="25">
        <f t="shared" si="357"/>
        <v>746</v>
      </c>
      <c r="B746" s="3" t="str">
        <f>(B443)</f>
        <v>575-MT</v>
      </c>
      <c r="C746" s="3" t="str">
        <f>(C443)</f>
        <v>575 / OPER TRANS MKT ADMIN - EIM</v>
      </c>
      <c r="E746" s="44" t="s">
        <v>993</v>
      </c>
      <c r="F746" s="3">
        <f t="shared" si="368"/>
        <v>2118.8878073794053</v>
      </c>
      <c r="G746" s="34">
        <f t="shared" si="369"/>
        <v>0</v>
      </c>
      <c r="H746" s="34">
        <f t="shared" si="369"/>
        <v>0</v>
      </c>
      <c r="I746" s="34">
        <f t="shared" si="369"/>
        <v>0</v>
      </c>
      <c r="J746" s="34">
        <f t="shared" si="369"/>
        <v>0</v>
      </c>
      <c r="K746" s="34">
        <f t="shared" si="369"/>
        <v>0</v>
      </c>
      <c r="L746" s="34">
        <f t="shared" si="369"/>
        <v>0</v>
      </c>
      <c r="M746" s="34">
        <f t="shared" si="369"/>
        <v>0</v>
      </c>
      <c r="N746" s="34">
        <f t="shared" si="369"/>
        <v>2118.8878073794053</v>
      </c>
      <c r="O746" s="34">
        <f t="shared" si="369"/>
        <v>0</v>
      </c>
      <c r="P746" s="34">
        <f t="shared" si="369"/>
        <v>0</v>
      </c>
      <c r="Q746" s="34">
        <f t="shared" si="373"/>
        <v>0</v>
      </c>
      <c r="R746" s="34">
        <f t="shared" si="373"/>
        <v>0</v>
      </c>
      <c r="S746" s="34">
        <f t="shared" si="373"/>
        <v>0</v>
      </c>
      <c r="T746" s="34">
        <f t="shared" si="373"/>
        <v>0</v>
      </c>
      <c r="U746" s="34">
        <f t="shared" si="373"/>
        <v>0</v>
      </c>
      <c r="V746" s="34">
        <f t="shared" si="373"/>
        <v>0</v>
      </c>
      <c r="W746" s="34">
        <f t="shared" si="373"/>
        <v>0</v>
      </c>
      <c r="X746" s="34">
        <f t="shared" si="373"/>
        <v>0</v>
      </c>
      <c r="Y746" s="34">
        <f t="shared" si="373"/>
        <v>0</v>
      </c>
      <c r="Z746" s="34">
        <f t="shared" si="373"/>
        <v>0</v>
      </c>
      <c r="AA746" s="34">
        <f t="shared" si="373"/>
        <v>0</v>
      </c>
      <c r="AB746" s="34">
        <f t="shared" si="373"/>
        <v>0</v>
      </c>
      <c r="AC746" s="34">
        <f t="shared" si="373"/>
        <v>0</v>
      </c>
      <c r="AD746" s="34">
        <f t="shared" si="373"/>
        <v>0</v>
      </c>
      <c r="AE746" s="34">
        <f t="shared" si="373"/>
        <v>0</v>
      </c>
      <c r="AF746" s="34">
        <f t="shared" si="373"/>
        <v>0</v>
      </c>
      <c r="AG746" s="34">
        <f t="shared" si="373"/>
        <v>0</v>
      </c>
      <c r="AH746" s="34">
        <f t="shared" si="373"/>
        <v>0</v>
      </c>
      <c r="AI746" s="34">
        <f t="shared" si="373"/>
        <v>0</v>
      </c>
      <c r="AJ746" s="34">
        <f t="shared" si="373"/>
        <v>0</v>
      </c>
      <c r="AK746" s="34">
        <f t="shared" si="373"/>
        <v>0</v>
      </c>
      <c r="AL746" s="34">
        <f t="shared" si="373"/>
        <v>0</v>
      </c>
      <c r="AM746" s="34">
        <f t="shared" si="373"/>
        <v>0</v>
      </c>
      <c r="AN746" s="34">
        <f t="shared" si="373"/>
        <v>0</v>
      </c>
      <c r="AO746" s="34">
        <f t="shared" si="373"/>
        <v>0</v>
      </c>
      <c r="AP746" s="34">
        <f t="shared" si="373"/>
        <v>0</v>
      </c>
      <c r="AQ746" s="34">
        <f t="shared" si="373"/>
        <v>0</v>
      </c>
      <c r="AR746" s="34">
        <f t="shared" si="373"/>
        <v>0</v>
      </c>
      <c r="AS746" s="34">
        <f t="shared" si="373"/>
        <v>0</v>
      </c>
      <c r="AT746" s="34">
        <f t="shared" si="373"/>
        <v>0</v>
      </c>
      <c r="AU746" s="34">
        <f t="shared" si="373"/>
        <v>0</v>
      </c>
      <c r="AV746" s="34">
        <f t="shared" si="373"/>
        <v>0</v>
      </c>
      <c r="AX746" s="35" t="str">
        <f t="shared" si="371"/>
        <v>OK</v>
      </c>
      <c r="AY746" s="53">
        <v>882</v>
      </c>
      <c r="AZ746" s="5">
        <f t="shared" si="346"/>
        <v>2118.8878073794053</v>
      </c>
      <c r="BA746" s="7">
        <f>IF(AY746&lt;&gt;0,VLOOKUP(AY746,'2021 ROO Import'!$A$1:$D$966,4,FALSE),0)</f>
        <v>2118.8878073794053</v>
      </c>
    </row>
    <row r="747" spans="1:53" ht="9.75" customHeight="1" x14ac:dyDescent="0.2">
      <c r="A747" s="25">
        <f t="shared" si="357"/>
        <v>747</v>
      </c>
      <c r="B747" s="3" t="str">
        <f>(B444)</f>
        <v/>
      </c>
      <c r="C747" s="3" t="str">
        <f>(C444)</f>
        <v>TOTAL TRANSMISSION MAINTENANCE</v>
      </c>
      <c r="F747" s="3">
        <f>SUM(F742:F744,F745:F746)</f>
        <v>3610968.4098064308</v>
      </c>
      <c r="AX747" s="35" t="str">
        <f t="shared" si="371"/>
        <v/>
      </c>
      <c r="AY747" s="53">
        <v>883</v>
      </c>
      <c r="AZ747" s="5">
        <f t="shared" si="346"/>
        <v>3610968.4098064308</v>
      </c>
      <c r="BA747" s="7">
        <f>IF(AY747&lt;&gt;0,VLOOKUP(AY747,'2021 ROO Import'!$A$1:$D$966,4,FALSE),0)</f>
        <v>3610968.4098064308</v>
      </c>
    </row>
    <row r="748" spans="1:53" ht="9.75" customHeight="1" x14ac:dyDescent="0.2">
      <c r="A748" s="25">
        <f t="shared" si="357"/>
        <v>748</v>
      </c>
      <c r="B748" s="3" t="str">
        <f>(B446)</f>
        <v/>
      </c>
      <c r="C748" s="3" t="str">
        <f>(C446)</f>
        <v>TOTAL TRANSMISSION EXPENSES</v>
      </c>
      <c r="F748" s="3">
        <f>SUM(F741+F747)</f>
        <v>11284713.934243741</v>
      </c>
      <c r="AX748" s="35" t="str">
        <f t="shared" si="371"/>
        <v/>
      </c>
      <c r="AZ748" s="5">
        <f t="shared" si="346"/>
        <v>0</v>
      </c>
      <c r="BA748" s="7">
        <f>IF(AY748&lt;&gt;0,VLOOKUP(AY748,'2021 ROO Import'!$A$1:$D$966,4,FALSE),0)</f>
        <v>0</v>
      </c>
    </row>
    <row r="749" spans="1:53" ht="9.75" customHeight="1" x14ac:dyDescent="0.2">
      <c r="A749" s="25">
        <f t="shared" si="357"/>
        <v>749</v>
      </c>
      <c r="B749" s="6" t="str">
        <f>B664</f>
        <v>* * * TABLE 10 - DEVELOPMENT OF LABOR RELATED ALLOCATOR * * *</v>
      </c>
      <c r="AX749" s="35" t="str">
        <f t="shared" si="371"/>
        <v/>
      </c>
      <c r="AZ749" s="5">
        <f t="shared" si="346"/>
        <v>0</v>
      </c>
      <c r="BA749" s="7">
        <f>IF(AY749&lt;&gt;0,VLOOKUP(AY749,'2021 ROO Import'!$A$1:$D$966,4,FALSE),0)</f>
        <v>0</v>
      </c>
    </row>
    <row r="750" spans="1:53" ht="9.75" customHeight="1" x14ac:dyDescent="0.2">
      <c r="A750" s="25">
        <f t="shared" si="357"/>
        <v>750</v>
      </c>
      <c r="AX750" s="35" t="str">
        <f t="shared" si="371"/>
        <v/>
      </c>
      <c r="AZ750" s="5">
        <f t="shared" si="346"/>
        <v>0</v>
      </c>
      <c r="BA750" s="7">
        <f>IF(AY750&lt;&gt;0,VLOOKUP(AY750,'2021 ROO Import'!$A$1:$D$966,4,FALSE),0)</f>
        <v>0</v>
      </c>
    </row>
    <row r="751" spans="1:53" ht="9.75" customHeight="1" x14ac:dyDescent="0.2">
      <c r="A751" s="25">
        <f t="shared" si="357"/>
        <v>751</v>
      </c>
      <c r="C751" s="3" t="s">
        <v>486</v>
      </c>
      <c r="AX751" s="35" t="str">
        <f t="shared" si="371"/>
        <v/>
      </c>
      <c r="AZ751" s="5">
        <f t="shared" si="346"/>
        <v>0</v>
      </c>
      <c r="BA751" s="7">
        <f>IF(AY751&lt;&gt;0,VLOOKUP(AY751,'2021 ROO Import'!$A$1:$D$966,4,FALSE),0)</f>
        <v>0</v>
      </c>
    </row>
    <row r="752" spans="1:53" ht="9.75" customHeight="1" x14ac:dyDescent="0.2">
      <c r="A752" s="25">
        <f t="shared" si="357"/>
        <v>752</v>
      </c>
      <c r="B752" s="3" t="str">
        <f t="shared" ref="B752:C762" si="374">(B451)</f>
        <v>580-OP</v>
      </c>
      <c r="C752" s="3" t="str">
        <f t="shared" si="374"/>
        <v>SUPERVISION &amp; ENGINEERING</v>
      </c>
      <c r="E752" s="4" t="str">
        <f>E978</f>
        <v>L-580</v>
      </c>
      <c r="F752" s="3">
        <f t="shared" ref="F752:F761" si="375">($AZ752)</f>
        <v>2828156.2837647586</v>
      </c>
      <c r="G752" s="34">
        <f t="shared" ref="G752:V761" si="376">INDEX(Func_Alloc,MATCH($E752,FA_Desc,0),MATCH(G$6,$G$6:$AV$6,0))*$F752</f>
        <v>0</v>
      </c>
      <c r="H752" s="34">
        <f t="shared" si="376"/>
        <v>0</v>
      </c>
      <c r="I752" s="34">
        <f t="shared" si="376"/>
        <v>0</v>
      </c>
      <c r="J752" s="34">
        <f t="shared" si="376"/>
        <v>0</v>
      </c>
      <c r="K752" s="34">
        <f t="shared" si="376"/>
        <v>0</v>
      </c>
      <c r="L752" s="34">
        <f t="shared" si="376"/>
        <v>0</v>
      </c>
      <c r="M752" s="34">
        <f t="shared" si="376"/>
        <v>0</v>
      </c>
      <c r="N752" s="34">
        <f t="shared" si="376"/>
        <v>0</v>
      </c>
      <c r="O752" s="34">
        <f t="shared" si="376"/>
        <v>0</v>
      </c>
      <c r="P752" s="34">
        <f t="shared" si="376"/>
        <v>0</v>
      </c>
      <c r="Q752" s="34">
        <f t="shared" si="376"/>
        <v>359161.9068697982</v>
      </c>
      <c r="R752" s="34">
        <f t="shared" si="376"/>
        <v>18074.534916101216</v>
      </c>
      <c r="S752" s="34">
        <f t="shared" si="376"/>
        <v>0</v>
      </c>
      <c r="T752" s="34">
        <f t="shared" si="376"/>
        <v>741766.2843947123</v>
      </c>
      <c r="U752" s="34">
        <f t="shared" si="376"/>
        <v>357146.72952338005</v>
      </c>
      <c r="V752" s="34">
        <f t="shared" si="376"/>
        <v>36682.274332415189</v>
      </c>
      <c r="W752" s="34">
        <f t="shared" ref="R752:AV760" si="377">INDEX(Func_Alloc,MATCH($E752,FA_Desc,0),MATCH(W$6,$G$6:$AV$6,0))*$F752</f>
        <v>61321.264319098169</v>
      </c>
      <c r="X752" s="34">
        <f t="shared" si="377"/>
        <v>29525.05319067691</v>
      </c>
      <c r="Y752" s="34">
        <f t="shared" si="377"/>
        <v>17508.975329066565</v>
      </c>
      <c r="Z752" s="34">
        <f t="shared" si="377"/>
        <v>178944.45382643762</v>
      </c>
      <c r="AA752" s="34">
        <f t="shared" si="377"/>
        <v>86158.440731247741</v>
      </c>
      <c r="AB752" s="34">
        <f t="shared" si="377"/>
        <v>55621.801328289177</v>
      </c>
      <c r="AC752" s="34">
        <f t="shared" si="377"/>
        <v>26780.867306213306</v>
      </c>
      <c r="AD752" s="34">
        <f t="shared" si="377"/>
        <v>36676.334522898331</v>
      </c>
      <c r="AE752" s="34">
        <f t="shared" si="377"/>
        <v>698358.45332554949</v>
      </c>
      <c r="AF752" s="34">
        <f t="shared" si="377"/>
        <v>2959.0754647111012</v>
      </c>
      <c r="AG752" s="34">
        <f t="shared" si="377"/>
        <v>121469.83438416329</v>
      </c>
      <c r="AH752" s="34">
        <f t="shared" si="377"/>
        <v>0</v>
      </c>
      <c r="AI752" s="34">
        <f t="shared" si="377"/>
        <v>0</v>
      </c>
      <c r="AJ752" s="34">
        <f t="shared" si="377"/>
        <v>0</v>
      </c>
      <c r="AK752" s="34">
        <f t="shared" si="377"/>
        <v>0</v>
      </c>
      <c r="AL752" s="34">
        <f t="shared" si="377"/>
        <v>0</v>
      </c>
      <c r="AM752" s="34">
        <f t="shared" si="377"/>
        <v>0</v>
      </c>
      <c r="AN752" s="34">
        <f t="shared" si="377"/>
        <v>0</v>
      </c>
      <c r="AO752" s="34">
        <f t="shared" si="377"/>
        <v>0</v>
      </c>
      <c r="AP752" s="34">
        <f t="shared" si="377"/>
        <v>0</v>
      </c>
      <c r="AQ752" s="34">
        <f t="shared" si="377"/>
        <v>0</v>
      </c>
      <c r="AR752" s="34">
        <f t="shared" si="377"/>
        <v>0</v>
      </c>
      <c r="AS752" s="34">
        <f t="shared" si="377"/>
        <v>0</v>
      </c>
      <c r="AT752" s="34">
        <f t="shared" si="377"/>
        <v>0</v>
      </c>
      <c r="AU752" s="34">
        <f t="shared" si="377"/>
        <v>0</v>
      </c>
      <c r="AV752" s="34">
        <f t="shared" si="377"/>
        <v>0</v>
      </c>
      <c r="AX752" s="35" t="str">
        <f t="shared" si="371"/>
        <v>OK</v>
      </c>
      <c r="AY752" s="53">
        <v>889</v>
      </c>
      <c r="AZ752" s="5">
        <f t="shared" ref="AZ752:AZ815" si="378">BA752</f>
        <v>2828156.2837647586</v>
      </c>
      <c r="BA752" s="7">
        <f>IF(AY752&lt;&gt;0,VLOOKUP(AY752,'2021 ROO Import'!$A$1:$D$966,4,FALSE),0)</f>
        <v>2828156.2837647586</v>
      </c>
    </row>
    <row r="753" spans="1:53" ht="9.75" customHeight="1" x14ac:dyDescent="0.2">
      <c r="A753" s="25">
        <f t="shared" si="357"/>
        <v>753</v>
      </c>
      <c r="B753" s="3" t="str">
        <f t="shared" si="374"/>
        <v>581-OP</v>
      </c>
      <c r="C753" s="3" t="str">
        <f t="shared" si="374"/>
        <v>LOAD DISPATCHING</v>
      </c>
      <c r="E753" s="44" t="s">
        <v>676</v>
      </c>
      <c r="F753" s="3">
        <f t="shared" si="375"/>
        <v>3926030.7251145863</v>
      </c>
      <c r="G753" s="34">
        <f t="shared" si="376"/>
        <v>0</v>
      </c>
      <c r="H753" s="34">
        <f t="shared" si="376"/>
        <v>0</v>
      </c>
      <c r="I753" s="34">
        <f t="shared" si="376"/>
        <v>0</v>
      </c>
      <c r="J753" s="34">
        <f t="shared" si="376"/>
        <v>0</v>
      </c>
      <c r="K753" s="34">
        <f t="shared" si="376"/>
        <v>0</v>
      </c>
      <c r="L753" s="34">
        <f t="shared" si="376"/>
        <v>0</v>
      </c>
      <c r="M753" s="34">
        <f t="shared" si="376"/>
        <v>0</v>
      </c>
      <c r="N753" s="34">
        <f t="shared" si="376"/>
        <v>0</v>
      </c>
      <c r="O753" s="34">
        <f t="shared" si="376"/>
        <v>0</v>
      </c>
      <c r="P753" s="34">
        <f t="shared" si="376"/>
        <v>0</v>
      </c>
      <c r="Q753" s="34">
        <f t="shared" si="376"/>
        <v>720664.49928995001</v>
      </c>
      <c r="R753" s="34">
        <f t="shared" si="377"/>
        <v>36973.212150787891</v>
      </c>
      <c r="S753" s="34">
        <f t="shared" si="377"/>
        <v>0</v>
      </c>
      <c r="T753" s="34">
        <f t="shared" si="377"/>
        <v>927279.02605393622</v>
      </c>
      <c r="U753" s="34">
        <f t="shared" si="377"/>
        <v>446467.67921115435</v>
      </c>
      <c r="V753" s="34">
        <f t="shared" si="377"/>
        <v>58276.393406840129</v>
      </c>
      <c r="W753" s="34">
        <f t="shared" si="377"/>
        <v>210076.8831518293</v>
      </c>
      <c r="X753" s="34">
        <f t="shared" si="377"/>
        <v>101148.12892495487</v>
      </c>
      <c r="Y753" s="34">
        <f t="shared" si="377"/>
        <v>59982.960318171608</v>
      </c>
      <c r="Z753" s="34">
        <f t="shared" si="377"/>
        <v>613035.19316800172</v>
      </c>
      <c r="AA753" s="34">
        <f t="shared" si="377"/>
        <v>295165.0930068157</v>
      </c>
      <c r="AB753" s="34">
        <f t="shared" si="377"/>
        <v>68636.503291294561</v>
      </c>
      <c r="AC753" s="34">
        <f t="shared" si="377"/>
        <v>33047.205288401085</v>
      </c>
      <c r="AD753" s="34">
        <f t="shared" si="377"/>
        <v>125647.27957842646</v>
      </c>
      <c r="AE753" s="34">
        <f t="shared" si="377"/>
        <v>211107.64396653292</v>
      </c>
      <c r="AF753" s="34">
        <f t="shared" si="377"/>
        <v>9938.8289333320936</v>
      </c>
      <c r="AG753" s="34">
        <f t="shared" si="377"/>
        <v>8584.1953741575653</v>
      </c>
      <c r="AH753" s="34">
        <f t="shared" si="377"/>
        <v>0</v>
      </c>
      <c r="AI753" s="34">
        <f t="shared" si="377"/>
        <v>0</v>
      </c>
      <c r="AJ753" s="34">
        <f t="shared" si="377"/>
        <v>0</v>
      </c>
      <c r="AK753" s="34">
        <f t="shared" si="377"/>
        <v>0</v>
      </c>
      <c r="AL753" s="34">
        <f t="shared" si="377"/>
        <v>0</v>
      </c>
      <c r="AM753" s="34">
        <f t="shared" si="377"/>
        <v>0</v>
      </c>
      <c r="AN753" s="34">
        <f t="shared" si="377"/>
        <v>0</v>
      </c>
      <c r="AO753" s="34">
        <f t="shared" si="377"/>
        <v>0</v>
      </c>
      <c r="AP753" s="34">
        <f t="shared" si="377"/>
        <v>0</v>
      </c>
      <c r="AQ753" s="34">
        <f t="shared" si="377"/>
        <v>0</v>
      </c>
      <c r="AR753" s="34">
        <f t="shared" si="377"/>
        <v>0</v>
      </c>
      <c r="AS753" s="34">
        <f t="shared" si="377"/>
        <v>0</v>
      </c>
      <c r="AT753" s="34">
        <f t="shared" si="377"/>
        <v>0</v>
      </c>
      <c r="AU753" s="34">
        <f t="shared" si="377"/>
        <v>0</v>
      </c>
      <c r="AV753" s="34">
        <f t="shared" si="377"/>
        <v>0</v>
      </c>
      <c r="AX753" s="35" t="str">
        <f t="shared" si="371"/>
        <v>OK</v>
      </c>
      <c r="AY753" s="53">
        <v>890</v>
      </c>
      <c r="AZ753" s="5">
        <f t="shared" si="378"/>
        <v>3926030.7251145863</v>
      </c>
      <c r="BA753" s="7">
        <f>IF(AY753&lt;&gt;0,VLOOKUP(AY753,'2021 ROO Import'!$A$1:$D$966,4,FALSE),0)</f>
        <v>3926030.7251145863</v>
      </c>
    </row>
    <row r="754" spans="1:53" ht="9.75" customHeight="1" x14ac:dyDescent="0.2">
      <c r="A754" s="25">
        <f t="shared" si="357"/>
        <v>754</v>
      </c>
      <c r="B754" s="3" t="str">
        <f t="shared" si="374"/>
        <v>582-OP</v>
      </c>
      <c r="C754" s="3" t="str">
        <f t="shared" si="374"/>
        <v>STATION EXPENSES</v>
      </c>
      <c r="E754" s="44" t="s">
        <v>651</v>
      </c>
      <c r="F754" s="3">
        <f t="shared" si="375"/>
        <v>871611.38804748014</v>
      </c>
      <c r="G754" s="34">
        <f t="shared" si="376"/>
        <v>0</v>
      </c>
      <c r="H754" s="34">
        <f t="shared" si="376"/>
        <v>0</v>
      </c>
      <c r="I754" s="34">
        <f t="shared" si="376"/>
        <v>0</v>
      </c>
      <c r="J754" s="34">
        <f t="shared" si="376"/>
        <v>0</v>
      </c>
      <c r="K754" s="34">
        <f t="shared" si="376"/>
        <v>0</v>
      </c>
      <c r="L754" s="34">
        <f t="shared" si="376"/>
        <v>0</v>
      </c>
      <c r="M754" s="34">
        <f t="shared" si="376"/>
        <v>0</v>
      </c>
      <c r="N754" s="34">
        <f t="shared" si="376"/>
        <v>0</v>
      </c>
      <c r="O754" s="34">
        <f t="shared" si="376"/>
        <v>0</v>
      </c>
      <c r="P754" s="34">
        <f t="shared" si="376"/>
        <v>0</v>
      </c>
      <c r="Q754" s="34">
        <f t="shared" si="376"/>
        <v>830946.07815967861</v>
      </c>
      <c r="R754" s="34">
        <f t="shared" si="377"/>
        <v>40665.309887801428</v>
      </c>
      <c r="S754" s="34">
        <f t="shared" si="377"/>
        <v>0</v>
      </c>
      <c r="T754" s="34">
        <f t="shared" si="377"/>
        <v>0</v>
      </c>
      <c r="U754" s="34">
        <f t="shared" si="377"/>
        <v>0</v>
      </c>
      <c r="V754" s="34">
        <f t="shared" si="377"/>
        <v>0</v>
      </c>
      <c r="W754" s="34">
        <f t="shared" si="377"/>
        <v>0</v>
      </c>
      <c r="X754" s="34">
        <f t="shared" si="377"/>
        <v>0</v>
      </c>
      <c r="Y754" s="34">
        <f t="shared" si="377"/>
        <v>0</v>
      </c>
      <c r="Z754" s="34">
        <f t="shared" si="377"/>
        <v>0</v>
      </c>
      <c r="AA754" s="34">
        <f t="shared" si="377"/>
        <v>0</v>
      </c>
      <c r="AB754" s="34">
        <f t="shared" si="377"/>
        <v>0</v>
      </c>
      <c r="AC754" s="34">
        <f t="shared" si="377"/>
        <v>0</v>
      </c>
      <c r="AD754" s="34">
        <f t="shared" si="377"/>
        <v>0</v>
      </c>
      <c r="AE754" s="34">
        <f t="shared" si="377"/>
        <v>0</v>
      </c>
      <c r="AF754" s="34">
        <f t="shared" si="377"/>
        <v>0</v>
      </c>
      <c r="AG754" s="34">
        <f t="shared" si="377"/>
        <v>0</v>
      </c>
      <c r="AH754" s="34">
        <f t="shared" si="377"/>
        <v>0</v>
      </c>
      <c r="AI754" s="34">
        <f t="shared" si="377"/>
        <v>0</v>
      </c>
      <c r="AJ754" s="34">
        <f t="shared" si="377"/>
        <v>0</v>
      </c>
      <c r="AK754" s="34">
        <f t="shared" si="377"/>
        <v>0</v>
      </c>
      <c r="AL754" s="34">
        <f t="shared" si="377"/>
        <v>0</v>
      </c>
      <c r="AM754" s="34">
        <f t="shared" si="377"/>
        <v>0</v>
      </c>
      <c r="AN754" s="34">
        <f t="shared" si="377"/>
        <v>0</v>
      </c>
      <c r="AO754" s="34">
        <f t="shared" si="377"/>
        <v>0</v>
      </c>
      <c r="AP754" s="34">
        <f t="shared" si="377"/>
        <v>0</v>
      </c>
      <c r="AQ754" s="34">
        <f t="shared" si="377"/>
        <v>0</v>
      </c>
      <c r="AR754" s="34">
        <f t="shared" si="377"/>
        <v>0</v>
      </c>
      <c r="AS754" s="34">
        <f t="shared" si="377"/>
        <v>0</v>
      </c>
      <c r="AT754" s="34">
        <f t="shared" si="377"/>
        <v>0</v>
      </c>
      <c r="AU754" s="34">
        <f t="shared" si="377"/>
        <v>0</v>
      </c>
      <c r="AV754" s="34">
        <f t="shared" si="377"/>
        <v>0</v>
      </c>
      <c r="AX754" s="35" t="str">
        <f t="shared" si="371"/>
        <v>OK</v>
      </c>
      <c r="AY754" s="53">
        <v>891</v>
      </c>
      <c r="AZ754" s="5">
        <f t="shared" si="378"/>
        <v>871611.38804748014</v>
      </c>
      <c r="BA754" s="7">
        <f>IF(AY754&lt;&gt;0,VLOOKUP(AY754,'2021 ROO Import'!$A$1:$D$966,4,FALSE),0)</f>
        <v>871611.38804748014</v>
      </c>
    </row>
    <row r="755" spans="1:53" ht="9.75" customHeight="1" x14ac:dyDescent="0.2">
      <c r="A755" s="25">
        <f t="shared" si="357"/>
        <v>755</v>
      </c>
      <c r="B755" s="3" t="str">
        <f t="shared" si="374"/>
        <v>583-OP</v>
      </c>
      <c r="C755" s="3" t="str">
        <f t="shared" si="374"/>
        <v>OVERHEAD LINE EXPENSES</v>
      </c>
      <c r="E755" s="44" t="s">
        <v>1045</v>
      </c>
      <c r="F755" s="3">
        <f t="shared" si="375"/>
        <v>3143580.7253541215</v>
      </c>
      <c r="G755" s="34">
        <f t="shared" si="376"/>
        <v>0</v>
      </c>
      <c r="H755" s="34">
        <f t="shared" si="376"/>
        <v>0</v>
      </c>
      <c r="I755" s="34">
        <f t="shared" si="376"/>
        <v>0</v>
      </c>
      <c r="J755" s="34">
        <f t="shared" si="376"/>
        <v>0</v>
      </c>
      <c r="K755" s="34">
        <f t="shared" si="376"/>
        <v>0</v>
      </c>
      <c r="L755" s="34">
        <f t="shared" si="376"/>
        <v>0</v>
      </c>
      <c r="M755" s="34">
        <f t="shared" si="376"/>
        <v>0</v>
      </c>
      <c r="N755" s="34">
        <f t="shared" si="376"/>
        <v>0</v>
      </c>
      <c r="O755" s="34">
        <f t="shared" si="376"/>
        <v>0</v>
      </c>
      <c r="P755" s="34">
        <f t="shared" si="376"/>
        <v>0</v>
      </c>
      <c r="Q755" s="34">
        <f t="shared" si="376"/>
        <v>0</v>
      </c>
      <c r="R755" s="34">
        <f t="shared" si="377"/>
        <v>0</v>
      </c>
      <c r="S755" s="34">
        <f t="shared" si="377"/>
        <v>0</v>
      </c>
      <c r="T755" s="34">
        <f t="shared" si="377"/>
        <v>1953168.8945162923</v>
      </c>
      <c r="U755" s="34">
        <f t="shared" si="377"/>
        <v>940414.65291525191</v>
      </c>
      <c r="V755" s="34">
        <f t="shared" si="377"/>
        <v>25412.161510538583</v>
      </c>
      <c r="W755" s="34">
        <f t="shared" si="377"/>
        <v>0</v>
      </c>
      <c r="X755" s="34">
        <f t="shared" si="377"/>
        <v>0</v>
      </c>
      <c r="Y755" s="34">
        <f t="shared" si="377"/>
        <v>0</v>
      </c>
      <c r="Z755" s="34">
        <f t="shared" si="377"/>
        <v>0</v>
      </c>
      <c r="AA755" s="34">
        <f t="shared" si="377"/>
        <v>0</v>
      </c>
      <c r="AB755" s="34">
        <f t="shared" si="377"/>
        <v>151594.88607812629</v>
      </c>
      <c r="AC755" s="34">
        <f t="shared" si="377"/>
        <v>72990.130333912661</v>
      </c>
      <c r="AD755" s="34">
        <f t="shared" si="377"/>
        <v>0</v>
      </c>
      <c r="AE755" s="34">
        <f t="shared" si="377"/>
        <v>0</v>
      </c>
      <c r="AF755" s="34">
        <f t="shared" si="377"/>
        <v>0</v>
      </c>
      <c r="AG755" s="34">
        <f t="shared" si="377"/>
        <v>0</v>
      </c>
      <c r="AH755" s="34">
        <f t="shared" si="377"/>
        <v>0</v>
      </c>
      <c r="AI755" s="34">
        <f t="shared" si="377"/>
        <v>0</v>
      </c>
      <c r="AJ755" s="34">
        <f t="shared" si="377"/>
        <v>0</v>
      </c>
      <c r="AK755" s="34">
        <f t="shared" si="377"/>
        <v>0</v>
      </c>
      <c r="AL755" s="34">
        <f t="shared" si="377"/>
        <v>0</v>
      </c>
      <c r="AM755" s="34">
        <f t="shared" si="377"/>
        <v>0</v>
      </c>
      <c r="AN755" s="34">
        <f t="shared" si="377"/>
        <v>0</v>
      </c>
      <c r="AO755" s="34">
        <f t="shared" si="377"/>
        <v>0</v>
      </c>
      <c r="AP755" s="34">
        <f t="shared" si="377"/>
        <v>0</v>
      </c>
      <c r="AQ755" s="34">
        <f t="shared" si="377"/>
        <v>0</v>
      </c>
      <c r="AR755" s="34">
        <f t="shared" si="377"/>
        <v>0</v>
      </c>
      <c r="AS755" s="34">
        <f t="shared" si="377"/>
        <v>0</v>
      </c>
      <c r="AT755" s="34">
        <f t="shared" si="377"/>
        <v>0</v>
      </c>
      <c r="AU755" s="34">
        <f t="shared" si="377"/>
        <v>0</v>
      </c>
      <c r="AV755" s="34">
        <f t="shared" si="377"/>
        <v>0</v>
      </c>
      <c r="AX755" s="35" t="str">
        <f t="shared" si="371"/>
        <v>OK</v>
      </c>
      <c r="AY755" s="53">
        <v>892</v>
      </c>
      <c r="AZ755" s="5">
        <f t="shared" si="378"/>
        <v>3143580.7253541215</v>
      </c>
      <c r="BA755" s="7">
        <f>IF(AY755&lt;&gt;0,VLOOKUP(AY755,'2021 ROO Import'!$A$1:$D$966,4,FALSE),0)</f>
        <v>3143580.7253541215</v>
      </c>
    </row>
    <row r="756" spans="1:53" ht="9.75" customHeight="1" x14ac:dyDescent="0.2">
      <c r="A756" s="25">
        <f t="shared" si="357"/>
        <v>756</v>
      </c>
      <c r="B756" s="3" t="str">
        <f t="shared" si="374"/>
        <v>584-OP</v>
      </c>
      <c r="C756" s="3" t="str">
        <f t="shared" si="374"/>
        <v>UNDERGROUND LINE EXPENSES</v>
      </c>
      <c r="E756" s="44" t="s">
        <v>1046</v>
      </c>
      <c r="F756" s="3">
        <f t="shared" si="375"/>
        <v>1158058.4340480254</v>
      </c>
      <c r="G756" s="34">
        <f t="shared" si="376"/>
        <v>0</v>
      </c>
      <c r="H756" s="34">
        <f t="shared" si="376"/>
        <v>0</v>
      </c>
      <c r="I756" s="34">
        <f t="shared" si="376"/>
        <v>0</v>
      </c>
      <c r="J756" s="34">
        <f t="shared" si="376"/>
        <v>0</v>
      </c>
      <c r="K756" s="34">
        <f t="shared" si="376"/>
        <v>0</v>
      </c>
      <c r="L756" s="34">
        <f t="shared" si="376"/>
        <v>0</v>
      </c>
      <c r="M756" s="34">
        <f t="shared" si="376"/>
        <v>0</v>
      </c>
      <c r="N756" s="34">
        <f t="shared" si="376"/>
        <v>0</v>
      </c>
      <c r="O756" s="34">
        <f t="shared" si="376"/>
        <v>0</v>
      </c>
      <c r="P756" s="34">
        <f t="shared" si="376"/>
        <v>0</v>
      </c>
      <c r="Q756" s="34">
        <f t="shared" si="376"/>
        <v>0</v>
      </c>
      <c r="R756" s="34">
        <f t="shared" si="377"/>
        <v>0</v>
      </c>
      <c r="S756" s="34">
        <f t="shared" si="377"/>
        <v>0</v>
      </c>
      <c r="T756" s="34">
        <f t="shared" si="377"/>
        <v>677560.49395491288</v>
      </c>
      <c r="U756" s="34">
        <f t="shared" si="377"/>
        <v>326232.83042273583</v>
      </c>
      <c r="V756" s="34">
        <f t="shared" si="377"/>
        <v>84438.975734157662</v>
      </c>
      <c r="W756" s="34">
        <f t="shared" si="377"/>
        <v>0</v>
      </c>
      <c r="X756" s="34">
        <f t="shared" si="377"/>
        <v>0</v>
      </c>
      <c r="Y756" s="34">
        <f t="shared" si="377"/>
        <v>0</v>
      </c>
      <c r="Z756" s="34">
        <f t="shared" si="377"/>
        <v>0</v>
      </c>
      <c r="AA756" s="34">
        <f t="shared" si="377"/>
        <v>0</v>
      </c>
      <c r="AB756" s="34">
        <f t="shared" si="377"/>
        <v>47132.640406947758</v>
      </c>
      <c r="AC756" s="34">
        <f t="shared" si="377"/>
        <v>22693.493529271142</v>
      </c>
      <c r="AD756" s="34">
        <f t="shared" si="377"/>
        <v>0</v>
      </c>
      <c r="AE756" s="34">
        <f t="shared" si="377"/>
        <v>0</v>
      </c>
      <c r="AF756" s="34">
        <f t="shared" si="377"/>
        <v>0</v>
      </c>
      <c r="AG756" s="34">
        <f t="shared" si="377"/>
        <v>0</v>
      </c>
      <c r="AH756" s="34">
        <f t="shared" si="377"/>
        <v>0</v>
      </c>
      <c r="AI756" s="34">
        <f t="shared" si="377"/>
        <v>0</v>
      </c>
      <c r="AJ756" s="34">
        <f t="shared" si="377"/>
        <v>0</v>
      </c>
      <c r="AK756" s="34">
        <f t="shared" si="377"/>
        <v>0</v>
      </c>
      <c r="AL756" s="34">
        <f t="shared" si="377"/>
        <v>0</v>
      </c>
      <c r="AM756" s="34">
        <f t="shared" si="377"/>
        <v>0</v>
      </c>
      <c r="AN756" s="34">
        <f t="shared" si="377"/>
        <v>0</v>
      </c>
      <c r="AO756" s="34">
        <f t="shared" si="377"/>
        <v>0</v>
      </c>
      <c r="AP756" s="34">
        <f t="shared" si="377"/>
        <v>0</v>
      </c>
      <c r="AQ756" s="34">
        <f t="shared" si="377"/>
        <v>0</v>
      </c>
      <c r="AR756" s="34">
        <f t="shared" si="377"/>
        <v>0</v>
      </c>
      <c r="AS756" s="34">
        <f t="shared" si="377"/>
        <v>0</v>
      </c>
      <c r="AT756" s="34">
        <f t="shared" si="377"/>
        <v>0</v>
      </c>
      <c r="AU756" s="34">
        <f t="shared" si="377"/>
        <v>0</v>
      </c>
      <c r="AV756" s="34">
        <f t="shared" si="377"/>
        <v>0</v>
      </c>
      <c r="AX756" s="35" t="str">
        <f t="shared" si="371"/>
        <v>OK</v>
      </c>
      <c r="AY756" s="53">
        <v>893</v>
      </c>
      <c r="AZ756" s="5">
        <f t="shared" si="378"/>
        <v>1158058.4340480254</v>
      </c>
      <c r="BA756" s="7">
        <f>IF(AY756&lt;&gt;0,VLOOKUP(AY756,'2021 ROO Import'!$A$1:$D$966,4,FALSE),0)</f>
        <v>1158058.4340480254</v>
      </c>
    </row>
    <row r="757" spans="1:53" ht="9.75" customHeight="1" x14ac:dyDescent="0.2">
      <c r="A757" s="25">
        <f t="shared" si="357"/>
        <v>757</v>
      </c>
      <c r="B757" s="3" t="str">
        <f t="shared" si="374"/>
        <v>585-OP</v>
      </c>
      <c r="C757" s="3" t="str">
        <f t="shared" si="374"/>
        <v>STREET LIGHTING &amp; SIGNAL SYSTEMS</v>
      </c>
      <c r="E757" s="44" t="s">
        <v>990</v>
      </c>
      <c r="F757" s="3">
        <f t="shared" si="375"/>
        <v>323.55242284412361</v>
      </c>
      <c r="G757" s="34">
        <f t="shared" si="376"/>
        <v>0</v>
      </c>
      <c r="H757" s="34">
        <f t="shared" si="376"/>
        <v>0</v>
      </c>
      <c r="I757" s="34">
        <f t="shared" si="376"/>
        <v>0</v>
      </c>
      <c r="J757" s="34">
        <f t="shared" si="376"/>
        <v>0</v>
      </c>
      <c r="K757" s="34">
        <f t="shared" si="376"/>
        <v>0</v>
      </c>
      <c r="L757" s="34">
        <f t="shared" si="376"/>
        <v>0</v>
      </c>
      <c r="M757" s="34">
        <f t="shared" si="376"/>
        <v>0</v>
      </c>
      <c r="N757" s="34">
        <f t="shared" si="376"/>
        <v>0</v>
      </c>
      <c r="O757" s="34">
        <f t="shared" si="376"/>
        <v>0</v>
      </c>
      <c r="P757" s="34">
        <f t="shared" si="376"/>
        <v>0</v>
      </c>
      <c r="Q757" s="34">
        <f t="shared" si="376"/>
        <v>0</v>
      </c>
      <c r="R757" s="34">
        <f t="shared" si="377"/>
        <v>0</v>
      </c>
      <c r="S757" s="34">
        <f t="shared" si="377"/>
        <v>0</v>
      </c>
      <c r="T757" s="34">
        <f t="shared" si="377"/>
        <v>0</v>
      </c>
      <c r="U757" s="34">
        <f t="shared" si="377"/>
        <v>0</v>
      </c>
      <c r="V757" s="34">
        <f t="shared" si="377"/>
        <v>0</v>
      </c>
      <c r="W757" s="34">
        <f t="shared" si="377"/>
        <v>0</v>
      </c>
      <c r="X757" s="34">
        <f t="shared" si="377"/>
        <v>0</v>
      </c>
      <c r="Y757" s="34">
        <f t="shared" si="377"/>
        <v>0</v>
      </c>
      <c r="Z757" s="34">
        <f t="shared" si="377"/>
        <v>0</v>
      </c>
      <c r="AA757" s="34">
        <f t="shared" si="377"/>
        <v>0</v>
      </c>
      <c r="AB757" s="34">
        <f t="shared" si="377"/>
        <v>0</v>
      </c>
      <c r="AC757" s="34">
        <f t="shared" si="377"/>
        <v>0</v>
      </c>
      <c r="AD757" s="34">
        <f t="shared" si="377"/>
        <v>0</v>
      </c>
      <c r="AE757" s="34">
        <f t="shared" si="377"/>
        <v>0</v>
      </c>
      <c r="AF757" s="34">
        <f t="shared" si="377"/>
        <v>323.55242284412361</v>
      </c>
      <c r="AG757" s="34">
        <f t="shared" si="377"/>
        <v>0</v>
      </c>
      <c r="AH757" s="34">
        <f t="shared" si="377"/>
        <v>0</v>
      </c>
      <c r="AI757" s="34">
        <f t="shared" si="377"/>
        <v>0</v>
      </c>
      <c r="AJ757" s="34">
        <f t="shared" si="377"/>
        <v>0</v>
      </c>
      <c r="AK757" s="34">
        <f t="shared" si="377"/>
        <v>0</v>
      </c>
      <c r="AL757" s="34">
        <f t="shared" si="377"/>
        <v>0</v>
      </c>
      <c r="AM757" s="34">
        <f t="shared" si="377"/>
        <v>0</v>
      </c>
      <c r="AN757" s="34">
        <f t="shared" si="377"/>
        <v>0</v>
      </c>
      <c r="AO757" s="34">
        <f t="shared" si="377"/>
        <v>0</v>
      </c>
      <c r="AP757" s="34">
        <f t="shared" si="377"/>
        <v>0</v>
      </c>
      <c r="AQ757" s="34">
        <f t="shared" si="377"/>
        <v>0</v>
      </c>
      <c r="AR757" s="34">
        <f t="shared" si="377"/>
        <v>0</v>
      </c>
      <c r="AS757" s="34">
        <f t="shared" si="377"/>
        <v>0</v>
      </c>
      <c r="AT757" s="34">
        <f t="shared" si="377"/>
        <v>0</v>
      </c>
      <c r="AU757" s="34">
        <f t="shared" si="377"/>
        <v>0</v>
      </c>
      <c r="AV757" s="34">
        <f t="shared" si="377"/>
        <v>0</v>
      </c>
      <c r="AX757" s="35" t="str">
        <f t="shared" si="371"/>
        <v>OK</v>
      </c>
      <c r="AY757" s="53">
        <v>894</v>
      </c>
      <c r="AZ757" s="5">
        <f t="shared" si="378"/>
        <v>323.55242284412361</v>
      </c>
      <c r="BA757" s="7">
        <f>IF(AY757&lt;&gt;0,VLOOKUP(AY757,'2021 ROO Import'!$A$1:$D$966,4,FALSE),0)</f>
        <v>323.55242284412361</v>
      </c>
    </row>
    <row r="758" spans="1:53" ht="9.75" customHeight="1" x14ac:dyDescent="0.2">
      <c r="A758" s="25">
        <f t="shared" si="357"/>
        <v>758</v>
      </c>
      <c r="B758" s="3" t="str">
        <f t="shared" si="374"/>
        <v>586-OP</v>
      </c>
      <c r="C758" s="3" t="str">
        <f t="shared" si="374"/>
        <v>METER EXPENSES</v>
      </c>
      <c r="E758" s="44" t="s">
        <v>134</v>
      </c>
      <c r="F758" s="3">
        <f t="shared" si="375"/>
        <v>3555723.0217692773</v>
      </c>
      <c r="G758" s="34">
        <f t="shared" si="376"/>
        <v>0</v>
      </c>
      <c r="H758" s="34">
        <f t="shared" si="376"/>
        <v>0</v>
      </c>
      <c r="I758" s="34">
        <f t="shared" si="376"/>
        <v>0</v>
      </c>
      <c r="J758" s="34">
        <f t="shared" si="376"/>
        <v>0</v>
      </c>
      <c r="K758" s="34">
        <f t="shared" si="376"/>
        <v>0</v>
      </c>
      <c r="L758" s="34">
        <f t="shared" si="376"/>
        <v>0</v>
      </c>
      <c r="M758" s="34">
        <f t="shared" si="376"/>
        <v>0</v>
      </c>
      <c r="N758" s="34">
        <f t="shared" si="376"/>
        <v>0</v>
      </c>
      <c r="O758" s="34">
        <f t="shared" si="376"/>
        <v>0</v>
      </c>
      <c r="P758" s="34">
        <f t="shared" si="376"/>
        <v>0</v>
      </c>
      <c r="Q758" s="34">
        <f t="shared" si="376"/>
        <v>0</v>
      </c>
      <c r="R758" s="34">
        <f t="shared" si="377"/>
        <v>0</v>
      </c>
      <c r="S758" s="34">
        <f t="shared" si="377"/>
        <v>0</v>
      </c>
      <c r="T758" s="34">
        <f t="shared" si="377"/>
        <v>0</v>
      </c>
      <c r="U758" s="34">
        <f t="shared" si="377"/>
        <v>0</v>
      </c>
      <c r="V758" s="34">
        <f t="shared" si="377"/>
        <v>0</v>
      </c>
      <c r="W758" s="34">
        <f t="shared" si="377"/>
        <v>0</v>
      </c>
      <c r="X758" s="34">
        <f t="shared" si="377"/>
        <v>0</v>
      </c>
      <c r="Y758" s="34">
        <f t="shared" si="377"/>
        <v>0</v>
      </c>
      <c r="Z758" s="34">
        <f t="shared" si="377"/>
        <v>0</v>
      </c>
      <c r="AA758" s="34">
        <f t="shared" si="377"/>
        <v>0</v>
      </c>
      <c r="AB758" s="34">
        <f t="shared" si="377"/>
        <v>0</v>
      </c>
      <c r="AC758" s="34">
        <f t="shared" si="377"/>
        <v>0</v>
      </c>
      <c r="AD758" s="34">
        <f t="shared" si="377"/>
        <v>0</v>
      </c>
      <c r="AE758" s="34">
        <f t="shared" si="377"/>
        <v>3555723.0217692773</v>
      </c>
      <c r="AF758" s="34">
        <f t="shared" si="377"/>
        <v>0</v>
      </c>
      <c r="AG758" s="34">
        <f t="shared" si="377"/>
        <v>0</v>
      </c>
      <c r="AH758" s="34">
        <f t="shared" si="377"/>
        <v>0</v>
      </c>
      <c r="AI758" s="34">
        <f t="shared" si="377"/>
        <v>0</v>
      </c>
      <c r="AJ758" s="34">
        <f t="shared" si="377"/>
        <v>0</v>
      </c>
      <c r="AK758" s="34">
        <f t="shared" si="377"/>
        <v>0</v>
      </c>
      <c r="AL758" s="34">
        <f t="shared" si="377"/>
        <v>0</v>
      </c>
      <c r="AM758" s="34">
        <f t="shared" si="377"/>
        <v>0</v>
      </c>
      <c r="AN758" s="34">
        <f t="shared" si="377"/>
        <v>0</v>
      </c>
      <c r="AO758" s="34">
        <f t="shared" si="377"/>
        <v>0</v>
      </c>
      <c r="AP758" s="34">
        <f t="shared" si="377"/>
        <v>0</v>
      </c>
      <c r="AQ758" s="34">
        <f t="shared" si="377"/>
        <v>0</v>
      </c>
      <c r="AR758" s="34">
        <f t="shared" si="377"/>
        <v>0</v>
      </c>
      <c r="AS758" s="34">
        <f t="shared" si="377"/>
        <v>0</v>
      </c>
      <c r="AT758" s="34">
        <f t="shared" si="377"/>
        <v>0</v>
      </c>
      <c r="AU758" s="34">
        <f t="shared" si="377"/>
        <v>0</v>
      </c>
      <c r="AV758" s="34">
        <f t="shared" si="377"/>
        <v>0</v>
      </c>
      <c r="AX758" s="35" t="str">
        <f t="shared" si="371"/>
        <v>OK</v>
      </c>
      <c r="AY758" s="53">
        <v>895</v>
      </c>
      <c r="AZ758" s="5">
        <f t="shared" si="378"/>
        <v>3555723.0217692773</v>
      </c>
      <c r="BA758" s="7">
        <f>IF(AY758&lt;&gt;0,VLOOKUP(AY758,'2021 ROO Import'!$A$1:$D$966,4,FALSE),0)</f>
        <v>3555723.0217692773</v>
      </c>
    </row>
    <row r="759" spans="1:53" ht="9.75" customHeight="1" x14ac:dyDescent="0.2">
      <c r="A759" s="25">
        <f t="shared" si="357"/>
        <v>759</v>
      </c>
      <c r="B759" s="3" t="str">
        <f t="shared" si="374"/>
        <v>587-OP</v>
      </c>
      <c r="C759" s="3" t="str">
        <f t="shared" si="374"/>
        <v>CUSTOMER INSTALLATIONS EXPENSE</v>
      </c>
      <c r="E759" s="44" t="s">
        <v>988</v>
      </c>
      <c r="F759" s="3">
        <f t="shared" si="375"/>
        <v>664330.64265010925</v>
      </c>
      <c r="G759" s="34">
        <f t="shared" si="376"/>
        <v>0</v>
      </c>
      <c r="H759" s="34">
        <f t="shared" si="376"/>
        <v>0</v>
      </c>
      <c r="I759" s="34">
        <f t="shared" si="376"/>
        <v>0</v>
      </c>
      <c r="J759" s="34">
        <f t="shared" si="376"/>
        <v>0</v>
      </c>
      <c r="K759" s="34">
        <f t="shared" si="376"/>
        <v>0</v>
      </c>
      <c r="L759" s="34">
        <f t="shared" si="376"/>
        <v>0</v>
      </c>
      <c r="M759" s="34">
        <f t="shared" si="376"/>
        <v>0</v>
      </c>
      <c r="N759" s="34">
        <f t="shared" si="376"/>
        <v>0</v>
      </c>
      <c r="O759" s="34">
        <f t="shared" si="376"/>
        <v>0</v>
      </c>
      <c r="P759" s="34">
        <f t="shared" si="376"/>
        <v>0</v>
      </c>
      <c r="Q759" s="34">
        <f t="shared" si="376"/>
        <v>0</v>
      </c>
      <c r="R759" s="34">
        <f t="shared" si="377"/>
        <v>0</v>
      </c>
      <c r="S759" s="34">
        <f t="shared" si="377"/>
        <v>0</v>
      </c>
      <c r="T759" s="34">
        <f t="shared" si="377"/>
        <v>0</v>
      </c>
      <c r="U759" s="34">
        <f t="shared" si="377"/>
        <v>0</v>
      </c>
      <c r="V759" s="34">
        <f t="shared" si="377"/>
        <v>0</v>
      </c>
      <c r="W759" s="34">
        <f t="shared" si="377"/>
        <v>0</v>
      </c>
      <c r="X759" s="34">
        <f t="shared" si="377"/>
        <v>0</v>
      </c>
      <c r="Y759" s="34">
        <f t="shared" si="377"/>
        <v>0</v>
      </c>
      <c r="Z759" s="34">
        <f t="shared" si="377"/>
        <v>0</v>
      </c>
      <c r="AA759" s="34">
        <f t="shared" si="377"/>
        <v>0</v>
      </c>
      <c r="AB759" s="34">
        <f t="shared" si="377"/>
        <v>0</v>
      </c>
      <c r="AC759" s="34">
        <f t="shared" si="377"/>
        <v>0</v>
      </c>
      <c r="AD759" s="34">
        <f t="shared" si="377"/>
        <v>0</v>
      </c>
      <c r="AE759" s="34">
        <f t="shared" si="377"/>
        <v>0</v>
      </c>
      <c r="AF759" s="34">
        <f t="shared" si="377"/>
        <v>0</v>
      </c>
      <c r="AG759" s="34">
        <f t="shared" si="377"/>
        <v>664330.64265010925</v>
      </c>
      <c r="AH759" s="34">
        <f t="shared" si="377"/>
        <v>0</v>
      </c>
      <c r="AI759" s="34">
        <f t="shared" si="377"/>
        <v>0</v>
      </c>
      <c r="AJ759" s="34">
        <f t="shared" si="377"/>
        <v>0</v>
      </c>
      <c r="AK759" s="34">
        <f t="shared" si="377"/>
        <v>0</v>
      </c>
      <c r="AL759" s="34">
        <f t="shared" si="377"/>
        <v>0</v>
      </c>
      <c r="AM759" s="34">
        <f t="shared" si="377"/>
        <v>0</v>
      </c>
      <c r="AN759" s="34">
        <f t="shared" si="377"/>
        <v>0</v>
      </c>
      <c r="AO759" s="34">
        <f t="shared" si="377"/>
        <v>0</v>
      </c>
      <c r="AP759" s="34">
        <f t="shared" si="377"/>
        <v>0</v>
      </c>
      <c r="AQ759" s="34">
        <f t="shared" si="377"/>
        <v>0</v>
      </c>
      <c r="AR759" s="34">
        <f t="shared" si="377"/>
        <v>0</v>
      </c>
      <c r="AS759" s="34">
        <f t="shared" si="377"/>
        <v>0</v>
      </c>
      <c r="AT759" s="34">
        <f t="shared" si="377"/>
        <v>0</v>
      </c>
      <c r="AU759" s="34">
        <f t="shared" si="377"/>
        <v>0</v>
      </c>
      <c r="AV759" s="34">
        <f t="shared" si="377"/>
        <v>0</v>
      </c>
      <c r="AX759" s="35" t="str">
        <f t="shared" si="371"/>
        <v>OK</v>
      </c>
      <c r="AY759" s="53">
        <v>896</v>
      </c>
      <c r="AZ759" s="5">
        <f t="shared" si="378"/>
        <v>664330.64265010925</v>
      </c>
      <c r="BA759" s="7">
        <f>IF(AY759&lt;&gt;0,VLOOKUP(AY759,'2021 ROO Import'!$A$1:$D$966,4,FALSE),0)</f>
        <v>664330.64265010925</v>
      </c>
    </row>
    <row r="760" spans="1:53" ht="9.75" customHeight="1" x14ac:dyDescent="0.2">
      <c r="A760" s="25">
        <f t="shared" si="357"/>
        <v>760</v>
      </c>
      <c r="B760" s="3" t="str">
        <f t="shared" si="374"/>
        <v>588-OP</v>
      </c>
      <c r="C760" s="3" t="str">
        <f t="shared" si="374"/>
        <v>MISCELLANEOUS EXPENSES</v>
      </c>
      <c r="E760" s="44" t="s">
        <v>676</v>
      </c>
      <c r="F760" s="3">
        <f t="shared" si="375"/>
        <v>2473598.8399116141</v>
      </c>
      <c r="G760" s="34">
        <f t="shared" si="376"/>
        <v>0</v>
      </c>
      <c r="H760" s="34">
        <f t="shared" si="376"/>
        <v>0</v>
      </c>
      <c r="I760" s="34">
        <f t="shared" si="376"/>
        <v>0</v>
      </c>
      <c r="J760" s="34">
        <f t="shared" si="376"/>
        <v>0</v>
      </c>
      <c r="K760" s="34">
        <f t="shared" si="376"/>
        <v>0</v>
      </c>
      <c r="L760" s="34">
        <f t="shared" si="376"/>
        <v>0</v>
      </c>
      <c r="M760" s="34">
        <f t="shared" si="376"/>
        <v>0</v>
      </c>
      <c r="N760" s="34">
        <f t="shared" si="376"/>
        <v>0</v>
      </c>
      <c r="O760" s="34">
        <f t="shared" si="376"/>
        <v>0</v>
      </c>
      <c r="P760" s="34">
        <f t="shared" si="376"/>
        <v>0</v>
      </c>
      <c r="Q760" s="34">
        <f t="shared" si="376"/>
        <v>454055.25178539607</v>
      </c>
      <c r="R760" s="34">
        <f t="shared" si="377"/>
        <v>23295.002277733227</v>
      </c>
      <c r="S760" s="34">
        <f t="shared" si="377"/>
        <v>0</v>
      </c>
      <c r="T760" s="34">
        <f t="shared" si="377"/>
        <v>584232.90180808329</v>
      </c>
      <c r="U760" s="34">
        <f t="shared" si="377"/>
        <v>281297.32309278077</v>
      </c>
      <c r="V760" s="34">
        <f t="shared" si="377"/>
        <v>36717.088891652857</v>
      </c>
      <c r="W760" s="34">
        <f t="shared" si="377"/>
        <v>132359.11047065127</v>
      </c>
      <c r="X760" s="34">
        <f t="shared" si="377"/>
        <v>63728.460596980258</v>
      </c>
      <c r="Y760" s="34">
        <f t="shared" si="377"/>
        <v>37792.312757094682</v>
      </c>
      <c r="Z760" s="34">
        <f t="shared" si="377"/>
        <v>386243.32024327276</v>
      </c>
      <c r="AA760" s="34">
        <f t="shared" si="377"/>
        <v>185969.00604305728</v>
      </c>
      <c r="AB760" s="34">
        <f t="shared" si="377"/>
        <v>43244.484519916914</v>
      </c>
      <c r="AC760" s="34">
        <f t="shared" si="377"/>
        <v>20821.418472552588</v>
      </c>
      <c r="AD760" s="34">
        <f t="shared" ref="R760:AV761" si="379">INDEX(Func_Alloc,MATCH($E760,FA_Desc,0),MATCH(AD$6,$G$6:$AV$6,0))*$F760</f>
        <v>79164.170319674406</v>
      </c>
      <c r="AE760" s="34">
        <f t="shared" si="379"/>
        <v>133008.54215725703</v>
      </c>
      <c r="AF760" s="34">
        <f t="shared" si="379"/>
        <v>6261.9672236143069</v>
      </c>
      <c r="AG760" s="34">
        <f t="shared" si="379"/>
        <v>5408.4792518965978</v>
      </c>
      <c r="AH760" s="34">
        <f t="shared" si="379"/>
        <v>0</v>
      </c>
      <c r="AI760" s="34">
        <f t="shared" si="379"/>
        <v>0</v>
      </c>
      <c r="AJ760" s="34">
        <f t="shared" si="379"/>
        <v>0</v>
      </c>
      <c r="AK760" s="34">
        <f t="shared" si="379"/>
        <v>0</v>
      </c>
      <c r="AL760" s="34">
        <f t="shared" si="379"/>
        <v>0</v>
      </c>
      <c r="AM760" s="34">
        <f t="shared" si="379"/>
        <v>0</v>
      </c>
      <c r="AN760" s="34">
        <f t="shared" si="379"/>
        <v>0</v>
      </c>
      <c r="AO760" s="34">
        <f t="shared" si="379"/>
        <v>0</v>
      </c>
      <c r="AP760" s="34">
        <f t="shared" si="379"/>
        <v>0</v>
      </c>
      <c r="AQ760" s="34">
        <f t="shared" si="379"/>
        <v>0</v>
      </c>
      <c r="AR760" s="34">
        <f t="shared" si="379"/>
        <v>0</v>
      </c>
      <c r="AS760" s="34">
        <f t="shared" si="379"/>
        <v>0</v>
      </c>
      <c r="AT760" s="34">
        <f t="shared" si="379"/>
        <v>0</v>
      </c>
      <c r="AU760" s="34">
        <f t="shared" si="379"/>
        <v>0</v>
      </c>
      <c r="AV760" s="34">
        <f t="shared" si="379"/>
        <v>0</v>
      </c>
      <c r="AX760" s="35" t="str">
        <f t="shared" si="371"/>
        <v>OK</v>
      </c>
      <c r="AY760" s="53">
        <v>897</v>
      </c>
      <c r="AZ760" s="5">
        <f t="shared" si="378"/>
        <v>2473598.8399116141</v>
      </c>
      <c r="BA760" s="7">
        <f>IF(AY760&lt;&gt;0,VLOOKUP(AY760,'2021 ROO Import'!$A$1:$D$966,4,FALSE),0)</f>
        <v>2473598.8399116141</v>
      </c>
    </row>
    <row r="761" spans="1:53" ht="9.75" customHeight="1" x14ac:dyDescent="0.2">
      <c r="A761" s="25">
        <f t="shared" si="357"/>
        <v>761</v>
      </c>
      <c r="B761" s="3" t="str">
        <f t="shared" si="374"/>
        <v>589-OP</v>
      </c>
      <c r="C761" s="3" t="str">
        <f t="shared" si="374"/>
        <v>RENTS</v>
      </c>
      <c r="E761" s="44" t="s">
        <v>676</v>
      </c>
      <c r="F761" s="3">
        <f t="shared" si="375"/>
        <v>0</v>
      </c>
      <c r="G761" s="34">
        <f t="shared" si="376"/>
        <v>0</v>
      </c>
      <c r="H761" s="34">
        <f t="shared" si="376"/>
        <v>0</v>
      </c>
      <c r="I761" s="34">
        <f t="shared" si="376"/>
        <v>0</v>
      </c>
      <c r="J761" s="34">
        <f t="shared" si="376"/>
        <v>0</v>
      </c>
      <c r="K761" s="34">
        <f t="shared" si="376"/>
        <v>0</v>
      </c>
      <c r="L761" s="34">
        <f t="shared" si="376"/>
        <v>0</v>
      </c>
      <c r="M761" s="34">
        <f t="shared" si="376"/>
        <v>0</v>
      </c>
      <c r="N761" s="34">
        <f t="shared" si="376"/>
        <v>0</v>
      </c>
      <c r="O761" s="34">
        <f t="shared" si="376"/>
        <v>0</v>
      </c>
      <c r="P761" s="34">
        <f t="shared" si="376"/>
        <v>0</v>
      </c>
      <c r="Q761" s="34">
        <f t="shared" si="376"/>
        <v>0</v>
      </c>
      <c r="R761" s="34">
        <f t="shared" si="379"/>
        <v>0</v>
      </c>
      <c r="S761" s="34">
        <f t="shared" si="379"/>
        <v>0</v>
      </c>
      <c r="T761" s="34">
        <f t="shared" si="379"/>
        <v>0</v>
      </c>
      <c r="U761" s="34">
        <f t="shared" si="379"/>
        <v>0</v>
      </c>
      <c r="V761" s="34">
        <f t="shared" si="379"/>
        <v>0</v>
      </c>
      <c r="W761" s="34">
        <f t="shared" si="379"/>
        <v>0</v>
      </c>
      <c r="X761" s="34">
        <f t="shared" si="379"/>
        <v>0</v>
      </c>
      <c r="Y761" s="34">
        <f t="shared" si="379"/>
        <v>0</v>
      </c>
      <c r="Z761" s="34">
        <f t="shared" si="379"/>
        <v>0</v>
      </c>
      <c r="AA761" s="34">
        <f t="shared" si="379"/>
        <v>0</v>
      </c>
      <c r="AB761" s="34">
        <f t="shared" si="379"/>
        <v>0</v>
      </c>
      <c r="AC761" s="34">
        <f t="shared" si="379"/>
        <v>0</v>
      </c>
      <c r="AD761" s="34">
        <f t="shared" si="379"/>
        <v>0</v>
      </c>
      <c r="AE761" s="34">
        <f t="shared" si="379"/>
        <v>0</v>
      </c>
      <c r="AF761" s="34">
        <f t="shared" si="379"/>
        <v>0</v>
      </c>
      <c r="AG761" s="34">
        <f t="shared" si="379"/>
        <v>0</v>
      </c>
      <c r="AH761" s="34">
        <f t="shared" si="379"/>
        <v>0</v>
      </c>
      <c r="AI761" s="34">
        <f t="shared" si="379"/>
        <v>0</v>
      </c>
      <c r="AJ761" s="34">
        <f t="shared" si="379"/>
        <v>0</v>
      </c>
      <c r="AK761" s="34">
        <f t="shared" si="379"/>
        <v>0</v>
      </c>
      <c r="AL761" s="34">
        <f t="shared" si="379"/>
        <v>0</v>
      </c>
      <c r="AM761" s="34">
        <f t="shared" si="379"/>
        <v>0</v>
      </c>
      <c r="AN761" s="34">
        <f t="shared" si="379"/>
        <v>0</v>
      </c>
      <c r="AO761" s="34">
        <f t="shared" si="379"/>
        <v>0</v>
      </c>
      <c r="AP761" s="34">
        <f t="shared" si="379"/>
        <v>0</v>
      </c>
      <c r="AQ761" s="34">
        <f t="shared" si="379"/>
        <v>0</v>
      </c>
      <c r="AR761" s="34">
        <f t="shared" si="379"/>
        <v>0</v>
      </c>
      <c r="AS761" s="34">
        <f t="shared" si="379"/>
        <v>0</v>
      </c>
      <c r="AT761" s="34">
        <f t="shared" si="379"/>
        <v>0</v>
      </c>
      <c r="AU761" s="34">
        <f t="shared" si="379"/>
        <v>0</v>
      </c>
      <c r="AV761" s="34">
        <f t="shared" si="379"/>
        <v>0</v>
      </c>
      <c r="AX761" s="35" t="str">
        <f t="shared" si="371"/>
        <v>OK</v>
      </c>
      <c r="AY761" s="53">
        <v>898</v>
      </c>
      <c r="AZ761" s="5">
        <f t="shared" si="378"/>
        <v>0</v>
      </c>
      <c r="BA761" s="7">
        <f>IF(AY761&lt;&gt;0,VLOOKUP(AY761,'2021 ROO Import'!$A$1:$D$966,4,FALSE),0)</f>
        <v>0</v>
      </c>
    </row>
    <row r="762" spans="1:53" ht="9.75" customHeight="1" x14ac:dyDescent="0.2">
      <c r="A762" s="25">
        <f t="shared" si="357"/>
        <v>762</v>
      </c>
      <c r="B762" s="3" t="str">
        <f t="shared" si="374"/>
        <v/>
      </c>
      <c r="C762" s="3" t="str">
        <f t="shared" si="374"/>
        <v>TOTAL DISTRIBUTION OPERATION</v>
      </c>
      <c r="F762" s="3">
        <f>SUM(F752:F761)</f>
        <v>18621413.613082815</v>
      </c>
      <c r="AX762" s="35" t="str">
        <f t="shared" si="371"/>
        <v/>
      </c>
      <c r="AZ762" s="5">
        <f t="shared" si="378"/>
        <v>0</v>
      </c>
      <c r="BA762" s="7">
        <f>IF(AY762&lt;&gt;0,VLOOKUP(AY762,'2021 ROO Import'!$A$1:$D$966,4,FALSE),0)</f>
        <v>0</v>
      </c>
    </row>
    <row r="763" spans="1:53" ht="9.75" customHeight="1" x14ac:dyDescent="0.2">
      <c r="A763" s="25">
        <f t="shared" si="357"/>
        <v>763</v>
      </c>
      <c r="AX763" s="35" t="str">
        <f t="shared" si="371"/>
        <v/>
      </c>
      <c r="AZ763" s="5">
        <f t="shared" si="378"/>
        <v>0</v>
      </c>
      <c r="BA763" s="7">
        <f>IF(AY763&lt;&gt;0,VLOOKUP(AY763,'2021 ROO Import'!$A$1:$D$966,4,FALSE),0)</f>
        <v>0</v>
      </c>
    </row>
    <row r="764" spans="1:53" ht="9.75" customHeight="1" x14ac:dyDescent="0.2">
      <c r="A764" s="25">
        <f t="shared" si="357"/>
        <v>764</v>
      </c>
      <c r="B764" s="3" t="str">
        <f t="shared" ref="B764:C773" si="380">(B464)</f>
        <v>590-MT</v>
      </c>
      <c r="C764" s="3" t="str">
        <f t="shared" si="380"/>
        <v>SUPERVISION &amp; ENGINEERING</v>
      </c>
      <c r="E764" s="4" t="str">
        <f>E980</f>
        <v>L-590</v>
      </c>
      <c r="F764" s="3">
        <f t="shared" ref="F764:F772" si="381">($AZ764)</f>
        <v>9460.383941397431</v>
      </c>
      <c r="G764" s="34">
        <f t="shared" ref="G764:V772" si="382">INDEX(Func_Alloc,MATCH($E764,FA_Desc,0),MATCH(G$6,$G$6:$AV$6,0))*$F764</f>
        <v>0</v>
      </c>
      <c r="H764" s="34">
        <f t="shared" si="382"/>
        <v>0</v>
      </c>
      <c r="I764" s="34">
        <f t="shared" si="382"/>
        <v>0</v>
      </c>
      <c r="J764" s="34">
        <f t="shared" si="382"/>
        <v>0</v>
      </c>
      <c r="K764" s="34">
        <f t="shared" si="382"/>
        <v>0</v>
      </c>
      <c r="L764" s="34">
        <f t="shared" si="382"/>
        <v>0</v>
      </c>
      <c r="M764" s="34">
        <f t="shared" si="382"/>
        <v>0</v>
      </c>
      <c r="N764" s="34">
        <f t="shared" si="382"/>
        <v>0</v>
      </c>
      <c r="O764" s="34">
        <f t="shared" si="382"/>
        <v>0</v>
      </c>
      <c r="P764" s="34">
        <f t="shared" si="382"/>
        <v>0</v>
      </c>
      <c r="Q764" s="34">
        <f t="shared" si="382"/>
        <v>2809.8386367886169</v>
      </c>
      <c r="R764" s="34">
        <f t="shared" si="382"/>
        <v>137.5459406411783</v>
      </c>
      <c r="S764" s="34">
        <f t="shared" si="382"/>
        <v>0</v>
      </c>
      <c r="T764" s="34">
        <f t="shared" si="382"/>
        <v>3407.405202246242</v>
      </c>
      <c r="U764" s="34">
        <f t="shared" si="382"/>
        <v>1640.6025047852277</v>
      </c>
      <c r="V764" s="34">
        <f t="shared" si="382"/>
        <v>64.420051312245619</v>
      </c>
      <c r="W764" s="34">
        <f t="shared" ref="V764:AV772" si="383">INDEX(Func_Alloc,MATCH($E764,FA_Desc,0),MATCH(W$6,$G$6:$AV$6,0))*$F764</f>
        <v>9.081351128937591</v>
      </c>
      <c r="X764" s="34">
        <f t="shared" si="383"/>
        <v>4.3725023954143971</v>
      </c>
      <c r="Y764" s="34">
        <f t="shared" si="383"/>
        <v>2.5929855595237261</v>
      </c>
      <c r="Z764" s="34">
        <f t="shared" si="383"/>
        <v>26.500716118922622</v>
      </c>
      <c r="AA764" s="34">
        <f t="shared" si="383"/>
        <v>12.759604057259045</v>
      </c>
      <c r="AB764" s="34">
        <f t="shared" si="383"/>
        <v>263.01594104998071</v>
      </c>
      <c r="AC764" s="34">
        <f t="shared" si="383"/>
        <v>126.63730494999071</v>
      </c>
      <c r="AD764" s="34">
        <f t="shared" si="383"/>
        <v>2.6874019948944703</v>
      </c>
      <c r="AE764" s="34">
        <f t="shared" si="383"/>
        <v>791.8515302787539</v>
      </c>
      <c r="AF764" s="34">
        <f t="shared" si="383"/>
        <v>160.88866535844889</v>
      </c>
      <c r="AG764" s="34">
        <f t="shared" si="383"/>
        <v>0.18360273179393119</v>
      </c>
      <c r="AH764" s="34">
        <f t="shared" si="383"/>
        <v>0</v>
      </c>
      <c r="AI764" s="34">
        <f t="shared" si="383"/>
        <v>0</v>
      </c>
      <c r="AJ764" s="34">
        <f t="shared" si="383"/>
        <v>0</v>
      </c>
      <c r="AK764" s="34">
        <f t="shared" si="383"/>
        <v>0</v>
      </c>
      <c r="AL764" s="34">
        <f t="shared" si="383"/>
        <v>0</v>
      </c>
      <c r="AM764" s="34">
        <f t="shared" si="383"/>
        <v>0</v>
      </c>
      <c r="AN764" s="34">
        <f t="shared" si="383"/>
        <v>0</v>
      </c>
      <c r="AO764" s="34">
        <f t="shared" si="383"/>
        <v>0</v>
      </c>
      <c r="AP764" s="34">
        <f t="shared" si="383"/>
        <v>0</v>
      </c>
      <c r="AQ764" s="34">
        <f t="shared" si="383"/>
        <v>0</v>
      </c>
      <c r="AR764" s="34">
        <f t="shared" si="383"/>
        <v>0</v>
      </c>
      <c r="AS764" s="34">
        <f t="shared" si="383"/>
        <v>0</v>
      </c>
      <c r="AT764" s="34">
        <f t="shared" si="383"/>
        <v>0</v>
      </c>
      <c r="AU764" s="34">
        <f t="shared" si="383"/>
        <v>0</v>
      </c>
      <c r="AV764" s="34">
        <f t="shared" si="383"/>
        <v>0</v>
      </c>
      <c r="AX764" s="35" t="str">
        <f t="shared" si="371"/>
        <v>OK</v>
      </c>
      <c r="AY764" s="53">
        <v>902</v>
      </c>
      <c r="AZ764" s="5">
        <f t="shared" si="378"/>
        <v>9460.383941397431</v>
      </c>
      <c r="BA764" s="7">
        <f>IF(AY764&lt;&gt;0,VLOOKUP(AY764,'2021 ROO Import'!$A$1:$D$966,4,FALSE),0)</f>
        <v>9460.383941397431</v>
      </c>
    </row>
    <row r="765" spans="1:53" ht="9.75" customHeight="1" x14ac:dyDescent="0.2">
      <c r="A765" s="25">
        <f t="shared" si="357"/>
        <v>765</v>
      </c>
      <c r="B765" s="3" t="str">
        <f t="shared" si="380"/>
        <v>591-MT</v>
      </c>
      <c r="C765" s="3" t="str">
        <f t="shared" si="380"/>
        <v>STRUCTURES</v>
      </c>
      <c r="E765" s="44" t="s">
        <v>649</v>
      </c>
      <c r="F765" s="3">
        <f t="shared" si="381"/>
        <v>0</v>
      </c>
      <c r="G765" s="34">
        <f t="shared" si="382"/>
        <v>0</v>
      </c>
      <c r="H765" s="34">
        <f t="shared" si="382"/>
        <v>0</v>
      </c>
      <c r="I765" s="34">
        <f t="shared" si="382"/>
        <v>0</v>
      </c>
      <c r="J765" s="34">
        <f t="shared" si="382"/>
        <v>0</v>
      </c>
      <c r="K765" s="34">
        <f t="shared" si="382"/>
        <v>0</v>
      </c>
      <c r="L765" s="34">
        <f t="shared" si="382"/>
        <v>0</v>
      </c>
      <c r="M765" s="34">
        <f t="shared" si="382"/>
        <v>0</v>
      </c>
      <c r="N765" s="34">
        <f t="shared" si="382"/>
        <v>0</v>
      </c>
      <c r="O765" s="34">
        <f t="shared" si="382"/>
        <v>0</v>
      </c>
      <c r="P765" s="34">
        <f t="shared" si="382"/>
        <v>0</v>
      </c>
      <c r="Q765" s="34">
        <f t="shared" si="382"/>
        <v>0</v>
      </c>
      <c r="R765" s="34">
        <f t="shared" si="382"/>
        <v>0</v>
      </c>
      <c r="S765" s="34">
        <f t="shared" si="382"/>
        <v>0</v>
      </c>
      <c r="T765" s="34">
        <f t="shared" si="382"/>
        <v>0</v>
      </c>
      <c r="U765" s="34">
        <f t="shared" si="382"/>
        <v>0</v>
      </c>
      <c r="V765" s="34">
        <f t="shared" si="383"/>
        <v>0</v>
      </c>
      <c r="W765" s="34">
        <f t="shared" si="383"/>
        <v>0</v>
      </c>
      <c r="X765" s="34">
        <f t="shared" si="383"/>
        <v>0</v>
      </c>
      <c r="Y765" s="34">
        <f t="shared" si="383"/>
        <v>0</v>
      </c>
      <c r="Z765" s="34">
        <f t="shared" si="383"/>
        <v>0</v>
      </c>
      <c r="AA765" s="34">
        <f t="shared" si="383"/>
        <v>0</v>
      </c>
      <c r="AB765" s="34">
        <f t="shared" si="383"/>
        <v>0</v>
      </c>
      <c r="AC765" s="34">
        <f t="shared" si="383"/>
        <v>0</v>
      </c>
      <c r="AD765" s="34">
        <f t="shared" si="383"/>
        <v>0</v>
      </c>
      <c r="AE765" s="34">
        <f t="shared" si="383"/>
        <v>0</v>
      </c>
      <c r="AF765" s="34">
        <f t="shared" si="383"/>
        <v>0</v>
      </c>
      <c r="AG765" s="34">
        <f t="shared" si="383"/>
        <v>0</v>
      </c>
      <c r="AH765" s="34">
        <f t="shared" si="383"/>
        <v>0</v>
      </c>
      <c r="AI765" s="34">
        <f t="shared" si="383"/>
        <v>0</v>
      </c>
      <c r="AJ765" s="34">
        <f t="shared" si="383"/>
        <v>0</v>
      </c>
      <c r="AK765" s="34">
        <f t="shared" si="383"/>
        <v>0</v>
      </c>
      <c r="AL765" s="34">
        <f t="shared" si="383"/>
        <v>0</v>
      </c>
      <c r="AM765" s="34">
        <f t="shared" si="383"/>
        <v>0</v>
      </c>
      <c r="AN765" s="34">
        <f t="shared" si="383"/>
        <v>0</v>
      </c>
      <c r="AO765" s="34">
        <f t="shared" si="383"/>
        <v>0</v>
      </c>
      <c r="AP765" s="34">
        <f t="shared" si="383"/>
        <v>0</v>
      </c>
      <c r="AQ765" s="34">
        <f t="shared" si="383"/>
        <v>0</v>
      </c>
      <c r="AR765" s="34">
        <f t="shared" si="383"/>
        <v>0</v>
      </c>
      <c r="AS765" s="34">
        <f t="shared" si="383"/>
        <v>0</v>
      </c>
      <c r="AT765" s="34">
        <f t="shared" si="383"/>
        <v>0</v>
      </c>
      <c r="AU765" s="34">
        <f t="shared" si="383"/>
        <v>0</v>
      </c>
      <c r="AV765" s="34">
        <f t="shared" si="383"/>
        <v>0</v>
      </c>
      <c r="AX765" s="35" t="str">
        <f t="shared" si="371"/>
        <v>OK</v>
      </c>
      <c r="AY765" s="53">
        <v>903</v>
      </c>
      <c r="AZ765" s="5">
        <f t="shared" si="378"/>
        <v>0</v>
      </c>
      <c r="BA765" s="7">
        <f>IF(AY765&lt;&gt;0,VLOOKUP(AY765,'2021 ROO Import'!$A$1:$D$966,4,FALSE),0)</f>
        <v>0</v>
      </c>
    </row>
    <row r="766" spans="1:53" ht="9.75" customHeight="1" x14ac:dyDescent="0.2">
      <c r="A766" s="25">
        <f t="shared" si="357"/>
        <v>766</v>
      </c>
      <c r="B766" s="3" t="str">
        <f t="shared" si="380"/>
        <v>592-MT</v>
      </c>
      <c r="C766" s="3" t="str">
        <f t="shared" si="380"/>
        <v>STATION EQUIPMENT</v>
      </c>
      <c r="E766" s="44" t="s">
        <v>651</v>
      </c>
      <c r="F766" s="3">
        <f t="shared" si="381"/>
        <v>2434846.7775261807</v>
      </c>
      <c r="G766" s="34">
        <f t="shared" si="382"/>
        <v>0</v>
      </c>
      <c r="H766" s="34">
        <f t="shared" si="382"/>
        <v>0</v>
      </c>
      <c r="I766" s="34">
        <f t="shared" si="382"/>
        <v>0</v>
      </c>
      <c r="J766" s="34">
        <f t="shared" si="382"/>
        <v>0</v>
      </c>
      <c r="K766" s="34">
        <f t="shared" si="382"/>
        <v>0</v>
      </c>
      <c r="L766" s="34">
        <f t="shared" si="382"/>
        <v>0</v>
      </c>
      <c r="M766" s="34">
        <f t="shared" si="382"/>
        <v>0</v>
      </c>
      <c r="N766" s="34">
        <f t="shared" si="382"/>
        <v>0</v>
      </c>
      <c r="O766" s="34">
        <f t="shared" si="382"/>
        <v>0</v>
      </c>
      <c r="P766" s="34">
        <f t="shared" si="382"/>
        <v>0</v>
      </c>
      <c r="Q766" s="34">
        <f t="shared" si="382"/>
        <v>2321248.2173246895</v>
      </c>
      <c r="R766" s="34">
        <f t="shared" si="382"/>
        <v>113598.56020149104</v>
      </c>
      <c r="S766" s="34">
        <f t="shared" si="382"/>
        <v>0</v>
      </c>
      <c r="T766" s="34">
        <f t="shared" si="382"/>
        <v>0</v>
      </c>
      <c r="U766" s="34">
        <f t="shared" si="382"/>
        <v>0</v>
      </c>
      <c r="V766" s="34">
        <f t="shared" si="383"/>
        <v>0</v>
      </c>
      <c r="W766" s="34">
        <f t="shared" si="383"/>
        <v>0</v>
      </c>
      <c r="X766" s="34">
        <f t="shared" si="383"/>
        <v>0</v>
      </c>
      <c r="Y766" s="34">
        <f t="shared" si="383"/>
        <v>0</v>
      </c>
      <c r="Z766" s="34">
        <f t="shared" si="383"/>
        <v>0</v>
      </c>
      <c r="AA766" s="34">
        <f t="shared" si="383"/>
        <v>0</v>
      </c>
      <c r="AB766" s="34">
        <f t="shared" si="383"/>
        <v>0</v>
      </c>
      <c r="AC766" s="34">
        <f t="shared" si="383"/>
        <v>0</v>
      </c>
      <c r="AD766" s="34">
        <f t="shared" si="383"/>
        <v>0</v>
      </c>
      <c r="AE766" s="34">
        <f t="shared" si="383"/>
        <v>0</v>
      </c>
      <c r="AF766" s="34">
        <f t="shared" si="383"/>
        <v>0</v>
      </c>
      <c r="AG766" s="34">
        <f t="shared" si="383"/>
        <v>0</v>
      </c>
      <c r="AH766" s="34">
        <f t="shared" si="383"/>
        <v>0</v>
      </c>
      <c r="AI766" s="34">
        <f t="shared" si="383"/>
        <v>0</v>
      </c>
      <c r="AJ766" s="34">
        <f t="shared" si="383"/>
        <v>0</v>
      </c>
      <c r="AK766" s="34">
        <f t="shared" si="383"/>
        <v>0</v>
      </c>
      <c r="AL766" s="34">
        <f t="shared" si="383"/>
        <v>0</v>
      </c>
      <c r="AM766" s="34">
        <f t="shared" si="383"/>
        <v>0</v>
      </c>
      <c r="AN766" s="34">
        <f t="shared" si="383"/>
        <v>0</v>
      </c>
      <c r="AO766" s="34">
        <f t="shared" si="383"/>
        <v>0</v>
      </c>
      <c r="AP766" s="34">
        <f t="shared" si="383"/>
        <v>0</v>
      </c>
      <c r="AQ766" s="34">
        <f t="shared" si="383"/>
        <v>0</v>
      </c>
      <c r="AR766" s="34">
        <f t="shared" si="383"/>
        <v>0</v>
      </c>
      <c r="AS766" s="34">
        <f t="shared" si="383"/>
        <v>0</v>
      </c>
      <c r="AT766" s="34">
        <f t="shared" si="383"/>
        <v>0</v>
      </c>
      <c r="AU766" s="34">
        <f t="shared" si="383"/>
        <v>0</v>
      </c>
      <c r="AV766" s="34">
        <f t="shared" si="383"/>
        <v>0</v>
      </c>
      <c r="AX766" s="35" t="str">
        <f t="shared" si="371"/>
        <v>OK</v>
      </c>
      <c r="AY766" s="53">
        <v>904</v>
      </c>
      <c r="AZ766" s="5">
        <f t="shared" si="378"/>
        <v>2434846.7775261807</v>
      </c>
      <c r="BA766" s="7">
        <f>IF(AY766&lt;&gt;0,VLOOKUP(AY766,'2021 ROO Import'!$A$1:$D$966,4,FALSE),0)</f>
        <v>2434846.7775261807</v>
      </c>
    </row>
    <row r="767" spans="1:53" ht="9.75" customHeight="1" x14ac:dyDescent="0.2">
      <c r="A767" s="25">
        <f t="shared" si="357"/>
        <v>767</v>
      </c>
      <c r="B767" s="3" t="str">
        <f t="shared" si="380"/>
        <v>593-MT</v>
      </c>
      <c r="C767" s="3" t="str">
        <f t="shared" si="380"/>
        <v>OVERHEAD LINES</v>
      </c>
      <c r="E767" s="44" t="s">
        <v>1045</v>
      </c>
      <c r="F767" s="3">
        <f t="shared" si="381"/>
        <v>4300225.4200979201</v>
      </c>
      <c r="G767" s="34">
        <f t="shared" si="382"/>
        <v>0</v>
      </c>
      <c r="H767" s="34">
        <f t="shared" si="382"/>
        <v>0</v>
      </c>
      <c r="I767" s="34">
        <f t="shared" si="382"/>
        <v>0</v>
      </c>
      <c r="J767" s="34">
        <f t="shared" si="382"/>
        <v>0</v>
      </c>
      <c r="K767" s="34">
        <f t="shared" si="382"/>
        <v>0</v>
      </c>
      <c r="L767" s="34">
        <f t="shared" si="382"/>
        <v>0</v>
      </c>
      <c r="M767" s="34">
        <f t="shared" si="382"/>
        <v>0</v>
      </c>
      <c r="N767" s="34">
        <f t="shared" si="382"/>
        <v>0</v>
      </c>
      <c r="O767" s="34">
        <f t="shared" si="382"/>
        <v>0</v>
      </c>
      <c r="P767" s="34">
        <f t="shared" si="382"/>
        <v>0</v>
      </c>
      <c r="Q767" s="34">
        <f t="shared" si="382"/>
        <v>0</v>
      </c>
      <c r="R767" s="34">
        <f t="shared" si="382"/>
        <v>0</v>
      </c>
      <c r="S767" s="34">
        <f t="shared" si="382"/>
        <v>0</v>
      </c>
      <c r="T767" s="34">
        <f t="shared" si="382"/>
        <v>2671815.1254084199</v>
      </c>
      <c r="U767" s="34">
        <f t="shared" si="382"/>
        <v>1286429.5048262763</v>
      </c>
      <c r="V767" s="34">
        <f t="shared" si="383"/>
        <v>34762.276669367828</v>
      </c>
      <c r="W767" s="34">
        <f t="shared" si="383"/>
        <v>0</v>
      </c>
      <c r="X767" s="34">
        <f t="shared" si="383"/>
        <v>0</v>
      </c>
      <c r="Y767" s="34">
        <f t="shared" si="383"/>
        <v>0</v>
      </c>
      <c r="Z767" s="34">
        <f t="shared" si="383"/>
        <v>0</v>
      </c>
      <c r="AA767" s="34">
        <f t="shared" si="383"/>
        <v>0</v>
      </c>
      <c r="AB767" s="34">
        <f t="shared" si="383"/>
        <v>207372.49640585322</v>
      </c>
      <c r="AC767" s="34">
        <f t="shared" si="383"/>
        <v>99846.016788003399</v>
      </c>
      <c r="AD767" s="34">
        <f t="shared" si="383"/>
        <v>0</v>
      </c>
      <c r="AE767" s="34">
        <f t="shared" si="383"/>
        <v>0</v>
      </c>
      <c r="AF767" s="34">
        <f t="shared" si="383"/>
        <v>0</v>
      </c>
      <c r="AG767" s="34">
        <f t="shared" si="383"/>
        <v>0</v>
      </c>
      <c r="AH767" s="34">
        <f t="shared" si="383"/>
        <v>0</v>
      </c>
      <c r="AI767" s="34">
        <f t="shared" si="383"/>
        <v>0</v>
      </c>
      <c r="AJ767" s="34">
        <f t="shared" si="383"/>
        <v>0</v>
      </c>
      <c r="AK767" s="34">
        <f t="shared" si="383"/>
        <v>0</v>
      </c>
      <c r="AL767" s="34">
        <f t="shared" si="383"/>
        <v>0</v>
      </c>
      <c r="AM767" s="34">
        <f t="shared" si="383"/>
        <v>0</v>
      </c>
      <c r="AN767" s="34">
        <f t="shared" si="383"/>
        <v>0</v>
      </c>
      <c r="AO767" s="34">
        <f t="shared" si="383"/>
        <v>0</v>
      </c>
      <c r="AP767" s="34">
        <f t="shared" si="383"/>
        <v>0</v>
      </c>
      <c r="AQ767" s="34">
        <f t="shared" si="383"/>
        <v>0</v>
      </c>
      <c r="AR767" s="34">
        <f t="shared" si="383"/>
        <v>0</v>
      </c>
      <c r="AS767" s="34">
        <f t="shared" si="383"/>
        <v>0</v>
      </c>
      <c r="AT767" s="34">
        <f t="shared" si="383"/>
        <v>0</v>
      </c>
      <c r="AU767" s="34">
        <f t="shared" si="383"/>
        <v>0</v>
      </c>
      <c r="AV767" s="34">
        <f t="shared" si="383"/>
        <v>0</v>
      </c>
      <c r="AX767" s="35" t="str">
        <f t="shared" si="371"/>
        <v>OK</v>
      </c>
      <c r="AY767" s="53">
        <v>905</v>
      </c>
      <c r="AZ767" s="5">
        <f t="shared" si="378"/>
        <v>4300225.4200979201</v>
      </c>
      <c r="BA767" s="7">
        <f>IF(AY767&lt;&gt;0,VLOOKUP(AY767,'2021 ROO Import'!$A$1:$D$966,4,FALSE),0)</f>
        <v>4300225.4200979201</v>
      </c>
    </row>
    <row r="768" spans="1:53" ht="9.75" customHeight="1" x14ac:dyDescent="0.2">
      <c r="A768" s="25">
        <f t="shared" si="357"/>
        <v>768</v>
      </c>
      <c r="B768" s="3" t="str">
        <f t="shared" si="380"/>
        <v>594-MT</v>
      </c>
      <c r="C768" s="3" t="str">
        <f t="shared" si="380"/>
        <v>UNDERGROUND LINES</v>
      </c>
      <c r="E768" s="44" t="s">
        <v>1046</v>
      </c>
      <c r="F768" s="3">
        <f t="shared" si="381"/>
        <v>242945.92128822856</v>
      </c>
      <c r="G768" s="34">
        <f t="shared" si="382"/>
        <v>0</v>
      </c>
      <c r="H768" s="34">
        <f t="shared" si="382"/>
        <v>0</v>
      </c>
      <c r="I768" s="34">
        <f t="shared" si="382"/>
        <v>0</v>
      </c>
      <c r="J768" s="34">
        <f t="shared" si="382"/>
        <v>0</v>
      </c>
      <c r="K768" s="34">
        <f t="shared" si="382"/>
        <v>0</v>
      </c>
      <c r="L768" s="34">
        <f t="shared" si="382"/>
        <v>0</v>
      </c>
      <c r="M768" s="34">
        <f t="shared" si="382"/>
        <v>0</v>
      </c>
      <c r="N768" s="34">
        <f t="shared" si="382"/>
        <v>0</v>
      </c>
      <c r="O768" s="34">
        <f t="shared" si="382"/>
        <v>0</v>
      </c>
      <c r="P768" s="34">
        <f t="shared" si="382"/>
        <v>0</v>
      </c>
      <c r="Q768" s="34">
        <f t="shared" si="382"/>
        <v>0</v>
      </c>
      <c r="R768" s="34">
        <f t="shared" si="382"/>
        <v>0</v>
      </c>
      <c r="S768" s="34">
        <f t="shared" si="382"/>
        <v>0</v>
      </c>
      <c r="T768" s="34">
        <f t="shared" si="382"/>
        <v>142143.56857363644</v>
      </c>
      <c r="U768" s="34">
        <f t="shared" si="382"/>
        <v>68439.495979899031</v>
      </c>
      <c r="V768" s="34">
        <f t="shared" si="383"/>
        <v>17714.222485873779</v>
      </c>
      <c r="W768" s="34">
        <f t="shared" si="383"/>
        <v>0</v>
      </c>
      <c r="X768" s="34">
        <f t="shared" si="383"/>
        <v>0</v>
      </c>
      <c r="Y768" s="34">
        <f t="shared" si="383"/>
        <v>0</v>
      </c>
      <c r="Z768" s="34">
        <f t="shared" si="383"/>
        <v>0</v>
      </c>
      <c r="AA768" s="34">
        <f t="shared" si="383"/>
        <v>0</v>
      </c>
      <c r="AB768" s="34">
        <f t="shared" si="383"/>
        <v>9887.8281179530222</v>
      </c>
      <c r="AC768" s="34">
        <f t="shared" si="383"/>
        <v>4760.8061308662691</v>
      </c>
      <c r="AD768" s="34">
        <f t="shared" si="383"/>
        <v>0</v>
      </c>
      <c r="AE768" s="34">
        <f t="shared" si="383"/>
        <v>0</v>
      </c>
      <c r="AF768" s="34">
        <f t="shared" si="383"/>
        <v>0</v>
      </c>
      <c r="AG768" s="34">
        <f t="shared" si="383"/>
        <v>0</v>
      </c>
      <c r="AH768" s="34">
        <f t="shared" si="383"/>
        <v>0</v>
      </c>
      <c r="AI768" s="34">
        <f t="shared" si="383"/>
        <v>0</v>
      </c>
      <c r="AJ768" s="34">
        <f t="shared" si="383"/>
        <v>0</v>
      </c>
      <c r="AK768" s="34">
        <f t="shared" si="383"/>
        <v>0</v>
      </c>
      <c r="AL768" s="34">
        <f t="shared" si="383"/>
        <v>0</v>
      </c>
      <c r="AM768" s="34">
        <f t="shared" si="383"/>
        <v>0</v>
      </c>
      <c r="AN768" s="34">
        <f t="shared" si="383"/>
        <v>0</v>
      </c>
      <c r="AO768" s="34">
        <f t="shared" si="383"/>
        <v>0</v>
      </c>
      <c r="AP768" s="34">
        <f t="shared" si="383"/>
        <v>0</v>
      </c>
      <c r="AQ768" s="34">
        <f t="shared" si="383"/>
        <v>0</v>
      </c>
      <c r="AR768" s="34">
        <f t="shared" si="383"/>
        <v>0</v>
      </c>
      <c r="AS768" s="34">
        <f t="shared" si="383"/>
        <v>0</v>
      </c>
      <c r="AT768" s="34">
        <f t="shared" si="383"/>
        <v>0</v>
      </c>
      <c r="AU768" s="34">
        <f t="shared" si="383"/>
        <v>0</v>
      </c>
      <c r="AV768" s="34">
        <f t="shared" si="383"/>
        <v>0</v>
      </c>
      <c r="AX768" s="35" t="str">
        <f t="shared" si="371"/>
        <v>OK</v>
      </c>
      <c r="AY768" s="53">
        <v>906</v>
      </c>
      <c r="AZ768" s="5">
        <f t="shared" si="378"/>
        <v>242945.92128822856</v>
      </c>
      <c r="BA768" s="7">
        <f>IF(AY768&lt;&gt;0,VLOOKUP(AY768,'2021 ROO Import'!$A$1:$D$966,4,FALSE),0)</f>
        <v>242945.92128822856</v>
      </c>
    </row>
    <row r="769" spans="1:53" ht="9.75" customHeight="1" x14ac:dyDescent="0.2">
      <c r="A769" s="25">
        <f t="shared" si="357"/>
        <v>769</v>
      </c>
      <c r="B769" s="3" t="str">
        <f t="shared" si="380"/>
        <v>595-MT</v>
      </c>
      <c r="C769" s="3" t="str">
        <f t="shared" si="380"/>
        <v>LINE TRANSFORMERS</v>
      </c>
      <c r="E769" s="44" t="s">
        <v>659</v>
      </c>
      <c r="F769" s="3">
        <f t="shared" si="381"/>
        <v>23211.101373636513</v>
      </c>
      <c r="G769" s="34">
        <f t="shared" si="382"/>
        <v>0</v>
      </c>
      <c r="H769" s="34">
        <f t="shared" si="382"/>
        <v>0</v>
      </c>
      <c r="I769" s="34">
        <f t="shared" si="382"/>
        <v>0</v>
      </c>
      <c r="J769" s="34">
        <f t="shared" si="382"/>
        <v>0</v>
      </c>
      <c r="K769" s="34">
        <f t="shared" si="382"/>
        <v>0</v>
      </c>
      <c r="L769" s="34">
        <f t="shared" si="382"/>
        <v>0</v>
      </c>
      <c r="M769" s="34">
        <f t="shared" si="382"/>
        <v>0</v>
      </c>
      <c r="N769" s="34">
        <f t="shared" si="382"/>
        <v>0</v>
      </c>
      <c r="O769" s="34">
        <f t="shared" si="382"/>
        <v>0</v>
      </c>
      <c r="P769" s="34">
        <f t="shared" si="382"/>
        <v>0</v>
      </c>
      <c r="Q769" s="34">
        <f t="shared" si="382"/>
        <v>0</v>
      </c>
      <c r="R769" s="34">
        <f t="shared" si="382"/>
        <v>0</v>
      </c>
      <c r="S769" s="34">
        <f t="shared" si="382"/>
        <v>0</v>
      </c>
      <c r="T769" s="34">
        <f t="shared" si="382"/>
        <v>0</v>
      </c>
      <c r="U769" s="34">
        <f t="shared" si="382"/>
        <v>0</v>
      </c>
      <c r="V769" s="34">
        <f t="shared" si="383"/>
        <v>0</v>
      </c>
      <c r="W769" s="34">
        <f t="shared" si="383"/>
        <v>3811.2274158255173</v>
      </c>
      <c r="X769" s="34">
        <f t="shared" si="383"/>
        <v>1835.0354224345085</v>
      </c>
      <c r="Y769" s="34">
        <f t="shared" si="383"/>
        <v>1088.2144642338724</v>
      </c>
      <c r="Z769" s="34">
        <f t="shared" si="383"/>
        <v>11121.721248021264</v>
      </c>
      <c r="AA769" s="34">
        <f t="shared" si="383"/>
        <v>5354.9028231213506</v>
      </c>
      <c r="AB769" s="34">
        <f t="shared" si="383"/>
        <v>0</v>
      </c>
      <c r="AC769" s="34">
        <f t="shared" si="383"/>
        <v>0</v>
      </c>
      <c r="AD769" s="34">
        <f t="shared" si="383"/>
        <v>0</v>
      </c>
      <c r="AE769" s="34">
        <f t="shared" si="383"/>
        <v>0</v>
      </c>
      <c r="AF769" s="34">
        <f t="shared" si="383"/>
        <v>0</v>
      </c>
      <c r="AG769" s="34">
        <f t="shared" si="383"/>
        <v>0</v>
      </c>
      <c r="AH769" s="34">
        <f t="shared" si="383"/>
        <v>0</v>
      </c>
      <c r="AI769" s="34">
        <f t="shared" si="383"/>
        <v>0</v>
      </c>
      <c r="AJ769" s="34">
        <f t="shared" si="383"/>
        <v>0</v>
      </c>
      <c r="AK769" s="34">
        <f t="shared" si="383"/>
        <v>0</v>
      </c>
      <c r="AL769" s="34">
        <f t="shared" si="383"/>
        <v>0</v>
      </c>
      <c r="AM769" s="34">
        <f t="shared" si="383"/>
        <v>0</v>
      </c>
      <c r="AN769" s="34">
        <f t="shared" si="383"/>
        <v>0</v>
      </c>
      <c r="AO769" s="34">
        <f t="shared" si="383"/>
        <v>0</v>
      </c>
      <c r="AP769" s="34">
        <f t="shared" si="383"/>
        <v>0</v>
      </c>
      <c r="AQ769" s="34">
        <f t="shared" si="383"/>
        <v>0</v>
      </c>
      <c r="AR769" s="34">
        <f t="shared" si="383"/>
        <v>0</v>
      </c>
      <c r="AS769" s="34">
        <f t="shared" si="383"/>
        <v>0</v>
      </c>
      <c r="AT769" s="34">
        <f t="shared" si="383"/>
        <v>0</v>
      </c>
      <c r="AU769" s="34">
        <f t="shared" si="383"/>
        <v>0</v>
      </c>
      <c r="AV769" s="34">
        <f t="shared" si="383"/>
        <v>0</v>
      </c>
      <c r="AX769" s="35" t="str">
        <f t="shared" si="371"/>
        <v>OK</v>
      </c>
      <c r="AY769" s="53">
        <v>907</v>
      </c>
      <c r="AZ769" s="5">
        <f t="shared" si="378"/>
        <v>23211.101373636513</v>
      </c>
      <c r="BA769" s="7">
        <f>IF(AY769&lt;&gt;0,VLOOKUP(AY769,'2021 ROO Import'!$A$1:$D$966,4,FALSE),0)</f>
        <v>23211.101373636513</v>
      </c>
    </row>
    <row r="770" spans="1:53" ht="9.75" customHeight="1" x14ac:dyDescent="0.2">
      <c r="A770" s="25">
        <f t="shared" si="357"/>
        <v>770</v>
      </c>
      <c r="B770" s="3" t="str">
        <f t="shared" si="380"/>
        <v>596-MT</v>
      </c>
      <c r="C770" s="3" t="str">
        <f t="shared" si="380"/>
        <v>STREET LIGHTING &amp; SIGNAL SYSTEMS</v>
      </c>
      <c r="E770" s="44" t="s">
        <v>990</v>
      </c>
      <c r="F770" s="3">
        <f t="shared" si="381"/>
        <v>133469.00387974881</v>
      </c>
      <c r="G770" s="34">
        <f t="shared" si="382"/>
        <v>0</v>
      </c>
      <c r="H770" s="34">
        <f t="shared" si="382"/>
        <v>0</v>
      </c>
      <c r="I770" s="34">
        <f t="shared" si="382"/>
        <v>0</v>
      </c>
      <c r="J770" s="34">
        <f t="shared" si="382"/>
        <v>0</v>
      </c>
      <c r="K770" s="34">
        <f t="shared" si="382"/>
        <v>0</v>
      </c>
      <c r="L770" s="34">
        <f t="shared" si="382"/>
        <v>0</v>
      </c>
      <c r="M770" s="34">
        <f t="shared" si="382"/>
        <v>0</v>
      </c>
      <c r="N770" s="34">
        <f t="shared" si="382"/>
        <v>0</v>
      </c>
      <c r="O770" s="34">
        <f t="shared" si="382"/>
        <v>0</v>
      </c>
      <c r="P770" s="34">
        <f t="shared" si="382"/>
        <v>0</v>
      </c>
      <c r="Q770" s="34">
        <f t="shared" si="382"/>
        <v>0</v>
      </c>
      <c r="R770" s="34">
        <f t="shared" si="382"/>
        <v>0</v>
      </c>
      <c r="S770" s="34">
        <f t="shared" si="382"/>
        <v>0</v>
      </c>
      <c r="T770" s="34">
        <f t="shared" si="382"/>
        <v>0</v>
      </c>
      <c r="U770" s="34">
        <f t="shared" si="382"/>
        <v>0</v>
      </c>
      <c r="V770" s="34">
        <f t="shared" si="383"/>
        <v>0</v>
      </c>
      <c r="W770" s="34">
        <f t="shared" si="383"/>
        <v>0</v>
      </c>
      <c r="X770" s="34">
        <f t="shared" si="383"/>
        <v>0</v>
      </c>
      <c r="Y770" s="34">
        <f t="shared" si="383"/>
        <v>0</v>
      </c>
      <c r="Z770" s="34">
        <f t="shared" si="383"/>
        <v>0</v>
      </c>
      <c r="AA770" s="34">
        <f t="shared" si="383"/>
        <v>0</v>
      </c>
      <c r="AB770" s="34">
        <f t="shared" si="383"/>
        <v>0</v>
      </c>
      <c r="AC770" s="34">
        <f t="shared" si="383"/>
        <v>0</v>
      </c>
      <c r="AD770" s="34">
        <f t="shared" si="383"/>
        <v>0</v>
      </c>
      <c r="AE770" s="34">
        <f t="shared" si="383"/>
        <v>0</v>
      </c>
      <c r="AF770" s="34">
        <f t="shared" si="383"/>
        <v>133469.00387974881</v>
      </c>
      <c r="AG770" s="34">
        <f t="shared" si="383"/>
        <v>0</v>
      </c>
      <c r="AH770" s="34">
        <f t="shared" si="383"/>
        <v>0</v>
      </c>
      <c r="AI770" s="34">
        <f t="shared" si="383"/>
        <v>0</v>
      </c>
      <c r="AJ770" s="34">
        <f t="shared" si="383"/>
        <v>0</v>
      </c>
      <c r="AK770" s="34">
        <f t="shared" si="383"/>
        <v>0</v>
      </c>
      <c r="AL770" s="34">
        <f t="shared" si="383"/>
        <v>0</v>
      </c>
      <c r="AM770" s="34">
        <f t="shared" si="383"/>
        <v>0</v>
      </c>
      <c r="AN770" s="34">
        <f t="shared" si="383"/>
        <v>0</v>
      </c>
      <c r="AO770" s="34">
        <f t="shared" si="383"/>
        <v>0</v>
      </c>
      <c r="AP770" s="34">
        <f t="shared" si="383"/>
        <v>0</v>
      </c>
      <c r="AQ770" s="34">
        <f t="shared" si="383"/>
        <v>0</v>
      </c>
      <c r="AR770" s="34">
        <f t="shared" si="383"/>
        <v>0</v>
      </c>
      <c r="AS770" s="34">
        <f t="shared" si="383"/>
        <v>0</v>
      </c>
      <c r="AT770" s="34">
        <f t="shared" si="383"/>
        <v>0</v>
      </c>
      <c r="AU770" s="34">
        <f t="shared" si="383"/>
        <v>0</v>
      </c>
      <c r="AV770" s="34">
        <f t="shared" si="383"/>
        <v>0</v>
      </c>
      <c r="AX770" s="35" t="str">
        <f t="shared" si="371"/>
        <v>OK</v>
      </c>
      <c r="AY770" s="53">
        <v>908</v>
      </c>
      <c r="AZ770" s="5">
        <f t="shared" si="378"/>
        <v>133469.00387974881</v>
      </c>
      <c r="BA770" s="7">
        <f>IF(AY770&lt;&gt;0,VLOOKUP(AY770,'2021 ROO Import'!$A$1:$D$966,4,FALSE),0)</f>
        <v>133469.00387974881</v>
      </c>
    </row>
    <row r="771" spans="1:53" ht="9.75" customHeight="1" x14ac:dyDescent="0.2">
      <c r="A771" s="25">
        <f t="shared" si="357"/>
        <v>771</v>
      </c>
      <c r="B771" s="3" t="str">
        <f t="shared" si="380"/>
        <v>597-MT</v>
      </c>
      <c r="C771" s="3" t="str">
        <f t="shared" si="380"/>
        <v>METERS</v>
      </c>
      <c r="E771" s="44" t="s">
        <v>134</v>
      </c>
      <c r="F771" s="3">
        <f t="shared" si="381"/>
        <v>654017.57830658043</v>
      </c>
      <c r="G771" s="34">
        <f t="shared" si="382"/>
        <v>0</v>
      </c>
      <c r="H771" s="34">
        <f t="shared" si="382"/>
        <v>0</v>
      </c>
      <c r="I771" s="34">
        <f t="shared" si="382"/>
        <v>0</v>
      </c>
      <c r="J771" s="34">
        <f t="shared" si="382"/>
        <v>0</v>
      </c>
      <c r="K771" s="34">
        <f t="shared" si="382"/>
        <v>0</v>
      </c>
      <c r="L771" s="34">
        <f t="shared" si="382"/>
        <v>0</v>
      </c>
      <c r="M771" s="34">
        <f t="shared" si="382"/>
        <v>0</v>
      </c>
      <c r="N771" s="34">
        <f t="shared" si="382"/>
        <v>0</v>
      </c>
      <c r="O771" s="34">
        <f t="shared" si="382"/>
        <v>0</v>
      </c>
      <c r="P771" s="34">
        <f t="shared" si="382"/>
        <v>0</v>
      </c>
      <c r="Q771" s="34">
        <f t="shared" si="382"/>
        <v>0</v>
      </c>
      <c r="R771" s="34">
        <f t="shared" si="382"/>
        <v>0</v>
      </c>
      <c r="S771" s="34">
        <f t="shared" si="382"/>
        <v>0</v>
      </c>
      <c r="T771" s="34">
        <f t="shared" si="382"/>
        <v>0</v>
      </c>
      <c r="U771" s="34">
        <f t="shared" si="382"/>
        <v>0</v>
      </c>
      <c r="V771" s="34">
        <f t="shared" si="383"/>
        <v>0</v>
      </c>
      <c r="W771" s="34">
        <f t="shared" si="383"/>
        <v>0</v>
      </c>
      <c r="X771" s="34">
        <f t="shared" si="383"/>
        <v>0</v>
      </c>
      <c r="Y771" s="34">
        <f t="shared" si="383"/>
        <v>0</v>
      </c>
      <c r="Z771" s="34">
        <f t="shared" si="383"/>
        <v>0</v>
      </c>
      <c r="AA771" s="34">
        <f t="shared" si="383"/>
        <v>0</v>
      </c>
      <c r="AB771" s="34">
        <f t="shared" si="383"/>
        <v>0</v>
      </c>
      <c r="AC771" s="34">
        <f t="shared" si="383"/>
        <v>0</v>
      </c>
      <c r="AD771" s="34">
        <f t="shared" si="383"/>
        <v>0</v>
      </c>
      <c r="AE771" s="34">
        <f t="shared" si="383"/>
        <v>654017.57830658043</v>
      </c>
      <c r="AF771" s="34">
        <f t="shared" si="383"/>
        <v>0</v>
      </c>
      <c r="AG771" s="34">
        <f t="shared" si="383"/>
        <v>0</v>
      </c>
      <c r="AH771" s="34">
        <f t="shared" si="383"/>
        <v>0</v>
      </c>
      <c r="AI771" s="34">
        <f t="shared" si="383"/>
        <v>0</v>
      </c>
      <c r="AJ771" s="34">
        <f t="shared" si="383"/>
        <v>0</v>
      </c>
      <c r="AK771" s="34">
        <f t="shared" si="383"/>
        <v>0</v>
      </c>
      <c r="AL771" s="34">
        <f t="shared" si="383"/>
        <v>0</v>
      </c>
      <c r="AM771" s="34">
        <f t="shared" si="383"/>
        <v>0</v>
      </c>
      <c r="AN771" s="34">
        <f t="shared" si="383"/>
        <v>0</v>
      </c>
      <c r="AO771" s="34">
        <f t="shared" si="383"/>
        <v>0</v>
      </c>
      <c r="AP771" s="34">
        <f t="shared" si="383"/>
        <v>0</v>
      </c>
      <c r="AQ771" s="34">
        <f t="shared" si="383"/>
        <v>0</v>
      </c>
      <c r="AR771" s="34">
        <f t="shared" si="383"/>
        <v>0</v>
      </c>
      <c r="AS771" s="34">
        <f t="shared" si="383"/>
        <v>0</v>
      </c>
      <c r="AT771" s="34">
        <f t="shared" si="383"/>
        <v>0</v>
      </c>
      <c r="AU771" s="34">
        <f t="shared" si="383"/>
        <v>0</v>
      </c>
      <c r="AV771" s="34">
        <f t="shared" si="383"/>
        <v>0</v>
      </c>
      <c r="AX771" s="35" t="str">
        <f t="shared" si="371"/>
        <v>OK</v>
      </c>
      <c r="AY771" s="53">
        <v>909</v>
      </c>
      <c r="AZ771" s="5">
        <f t="shared" si="378"/>
        <v>654017.57830658043</v>
      </c>
      <c r="BA771" s="7">
        <f>IF(AY771&lt;&gt;0,VLOOKUP(AY771,'2021 ROO Import'!$A$1:$D$966,4,FALSE),0)</f>
        <v>654017.57830658043</v>
      </c>
    </row>
    <row r="772" spans="1:53" ht="9.75" customHeight="1" x14ac:dyDescent="0.2">
      <c r="A772" s="25">
        <f t="shared" si="357"/>
        <v>772</v>
      </c>
      <c r="B772" s="3" t="str">
        <f t="shared" si="380"/>
        <v>598-MT</v>
      </c>
      <c r="C772" s="3" t="str">
        <f t="shared" si="380"/>
        <v>MISCELLANEOUS PLANT</v>
      </c>
      <c r="E772" s="44" t="s">
        <v>676</v>
      </c>
      <c r="F772" s="3">
        <f t="shared" si="381"/>
        <v>69752.922144694006</v>
      </c>
      <c r="G772" s="34">
        <f t="shared" si="382"/>
        <v>0</v>
      </c>
      <c r="H772" s="34">
        <f t="shared" si="382"/>
        <v>0</v>
      </c>
      <c r="I772" s="34">
        <f t="shared" si="382"/>
        <v>0</v>
      </c>
      <c r="J772" s="34">
        <f t="shared" si="382"/>
        <v>0</v>
      </c>
      <c r="K772" s="34">
        <f t="shared" si="382"/>
        <v>0</v>
      </c>
      <c r="L772" s="34">
        <f t="shared" si="382"/>
        <v>0</v>
      </c>
      <c r="M772" s="34">
        <f t="shared" si="382"/>
        <v>0</v>
      </c>
      <c r="N772" s="34">
        <f t="shared" si="382"/>
        <v>0</v>
      </c>
      <c r="O772" s="34">
        <f t="shared" si="382"/>
        <v>0</v>
      </c>
      <c r="P772" s="34">
        <f t="shared" si="382"/>
        <v>0</v>
      </c>
      <c r="Q772" s="34">
        <f t="shared" si="382"/>
        <v>12803.887241598097</v>
      </c>
      <c r="R772" s="34">
        <f t="shared" si="382"/>
        <v>656.89490713751127</v>
      </c>
      <c r="S772" s="34">
        <f t="shared" si="382"/>
        <v>0</v>
      </c>
      <c r="T772" s="34">
        <f t="shared" si="382"/>
        <v>16474.761977024547</v>
      </c>
      <c r="U772" s="34">
        <f t="shared" si="382"/>
        <v>7932.292803752558</v>
      </c>
      <c r="V772" s="34">
        <f t="shared" si="383"/>
        <v>1035.3838308441252</v>
      </c>
      <c r="W772" s="34">
        <f t="shared" si="383"/>
        <v>3732.3896578679601</v>
      </c>
      <c r="X772" s="34">
        <f t="shared" si="383"/>
        <v>1797.0765019364255</v>
      </c>
      <c r="Y772" s="34">
        <f t="shared" si="383"/>
        <v>1065.7040288342571</v>
      </c>
      <c r="Z772" s="34">
        <f t="shared" si="383"/>
        <v>10891.661093599068</v>
      </c>
      <c r="AA772" s="34">
        <f t="shared" si="383"/>
        <v>5244.1331191402933</v>
      </c>
      <c r="AB772" s="34">
        <f t="shared" si="383"/>
        <v>1219.4496186022516</v>
      </c>
      <c r="AC772" s="34">
        <f t="shared" si="383"/>
        <v>587.14240895663966</v>
      </c>
      <c r="AD772" s="34">
        <f t="shared" si="383"/>
        <v>2232.3475091679998</v>
      </c>
      <c r="AE772" s="34">
        <f t="shared" si="383"/>
        <v>3750.7029579646432</v>
      </c>
      <c r="AF772" s="34">
        <f t="shared" si="383"/>
        <v>176.58098199827816</v>
      </c>
      <c r="AG772" s="34">
        <f t="shared" si="383"/>
        <v>152.51350626935786</v>
      </c>
      <c r="AH772" s="34">
        <f t="shared" si="383"/>
        <v>0</v>
      </c>
      <c r="AI772" s="34">
        <f t="shared" si="383"/>
        <v>0</v>
      </c>
      <c r="AJ772" s="34">
        <f t="shared" si="383"/>
        <v>0</v>
      </c>
      <c r="AK772" s="34">
        <f t="shared" si="383"/>
        <v>0</v>
      </c>
      <c r="AL772" s="34">
        <f t="shared" si="383"/>
        <v>0</v>
      </c>
      <c r="AM772" s="34">
        <f t="shared" si="383"/>
        <v>0</v>
      </c>
      <c r="AN772" s="34">
        <f t="shared" si="383"/>
        <v>0</v>
      </c>
      <c r="AO772" s="34">
        <f t="shared" si="383"/>
        <v>0</v>
      </c>
      <c r="AP772" s="34">
        <f t="shared" si="383"/>
        <v>0</v>
      </c>
      <c r="AQ772" s="34">
        <f t="shared" si="383"/>
        <v>0</v>
      </c>
      <c r="AR772" s="34">
        <f t="shared" si="383"/>
        <v>0</v>
      </c>
      <c r="AS772" s="34">
        <f t="shared" si="383"/>
        <v>0</v>
      </c>
      <c r="AT772" s="34">
        <f t="shared" si="383"/>
        <v>0</v>
      </c>
      <c r="AU772" s="34">
        <f t="shared" si="383"/>
        <v>0</v>
      </c>
      <c r="AV772" s="34">
        <f t="shared" si="383"/>
        <v>0</v>
      </c>
      <c r="AX772" s="35" t="str">
        <f t="shared" si="371"/>
        <v>OK</v>
      </c>
      <c r="AY772" s="53">
        <v>910</v>
      </c>
      <c r="AZ772" s="5">
        <f t="shared" si="378"/>
        <v>69752.922144694006</v>
      </c>
      <c r="BA772" s="7">
        <f>IF(AY772&lt;&gt;0,VLOOKUP(AY772,'2021 ROO Import'!$A$1:$D$966,4,FALSE),0)</f>
        <v>69752.922144694006</v>
      </c>
    </row>
    <row r="773" spans="1:53" ht="9.75" customHeight="1" x14ac:dyDescent="0.2">
      <c r="A773" s="25">
        <f t="shared" si="357"/>
        <v>773</v>
      </c>
      <c r="B773" s="3" t="str">
        <f t="shared" si="380"/>
        <v/>
      </c>
      <c r="C773" s="3" t="str">
        <f t="shared" si="380"/>
        <v>TOTAL DISTRIBUTION MAINTENANCE</v>
      </c>
      <c r="F773" s="3">
        <f>SUM(F764:F772)</f>
        <v>7867929.1085583866</v>
      </c>
      <c r="AX773" s="35" t="str">
        <f t="shared" si="371"/>
        <v/>
      </c>
      <c r="AZ773" s="5">
        <f t="shared" si="378"/>
        <v>0</v>
      </c>
      <c r="BA773" s="7">
        <f>IF(AY773&lt;&gt;0,VLOOKUP(AY773,'2021 ROO Import'!$A$1:$D$966,4,FALSE),0)</f>
        <v>0</v>
      </c>
    </row>
    <row r="774" spans="1:53" ht="9.75" customHeight="1" x14ac:dyDescent="0.2">
      <c r="A774" s="25">
        <f t="shared" si="357"/>
        <v>774</v>
      </c>
      <c r="B774" s="3" t="str">
        <f>(B475)</f>
        <v/>
      </c>
      <c r="C774" s="3" t="str">
        <f>(C475)</f>
        <v>TOTAL DISTRIBUTION EXPENSES</v>
      </c>
      <c r="F774" s="3">
        <f>SUM(F762+F773)</f>
        <v>26489342.721641202</v>
      </c>
      <c r="AX774" s="35" t="str">
        <f t="shared" si="371"/>
        <v/>
      </c>
      <c r="AZ774" s="5">
        <f t="shared" si="378"/>
        <v>0</v>
      </c>
      <c r="BA774" s="7">
        <f>IF(AY774&lt;&gt;0,VLOOKUP(AY774,'2021 ROO Import'!$A$1:$D$966,4,FALSE),0)</f>
        <v>0</v>
      </c>
    </row>
    <row r="775" spans="1:53" ht="9.75" customHeight="1" x14ac:dyDescent="0.2">
      <c r="A775" s="25">
        <f t="shared" si="357"/>
        <v>775</v>
      </c>
      <c r="B775" s="3" t="str">
        <f>(B474)</f>
        <v/>
      </c>
      <c r="C775" s="3" t="str">
        <f>(C474)</f>
        <v/>
      </c>
      <c r="AX775" s="35" t="str">
        <f t="shared" si="371"/>
        <v/>
      </c>
      <c r="AZ775" s="5">
        <f t="shared" si="378"/>
        <v>0</v>
      </c>
      <c r="BA775" s="7">
        <f>IF(AY775&lt;&gt;0,VLOOKUP(AY775,'2021 ROO Import'!$A$1:$D$966,4,FALSE),0)</f>
        <v>0</v>
      </c>
    </row>
    <row r="776" spans="1:53" ht="9.75" customHeight="1" x14ac:dyDescent="0.2">
      <c r="A776" s="25">
        <f t="shared" ref="A776:A839" si="384">A775+1</f>
        <v>776</v>
      </c>
      <c r="C776" s="3" t="str">
        <f>(B478)</f>
        <v>CUSTOMER ACCOUNTING EXPENSES</v>
      </c>
      <c r="AX776" s="35" t="str">
        <f t="shared" si="371"/>
        <v/>
      </c>
      <c r="AZ776" s="5">
        <f t="shared" si="378"/>
        <v>0</v>
      </c>
      <c r="BA776" s="7">
        <f>IF(AY776&lt;&gt;0,VLOOKUP(AY776,'2021 ROO Import'!$A$1:$D$966,4,FALSE),0)</f>
        <v>0</v>
      </c>
    </row>
    <row r="777" spans="1:53" ht="9.75" customHeight="1" x14ac:dyDescent="0.2">
      <c r="A777" s="25">
        <f t="shared" si="384"/>
        <v>777</v>
      </c>
      <c r="B777" s="3" t="str">
        <f t="shared" ref="B777:C782" si="385">(B479)</f>
        <v>901-OP</v>
      </c>
      <c r="C777" s="3" t="str">
        <f t="shared" si="385"/>
        <v>SUPERVISION</v>
      </c>
      <c r="E777" s="4" t="str">
        <f>E982</f>
        <v>L-901</v>
      </c>
      <c r="F777" s="3">
        <f>($AZ777)</f>
        <v>684698.79351194529</v>
      </c>
      <c r="G777" s="34">
        <f t="shared" ref="G777:AV780" si="386">INDEX(Func_Alloc,MATCH($E777,FA_Desc,0),MATCH(G$6,$G$6:$AV$6,0))*$F777</f>
        <v>0</v>
      </c>
      <c r="H777" s="34">
        <f t="shared" si="386"/>
        <v>0</v>
      </c>
      <c r="I777" s="34">
        <f t="shared" si="386"/>
        <v>0</v>
      </c>
      <c r="J777" s="34">
        <f t="shared" si="386"/>
        <v>0</v>
      </c>
      <c r="K777" s="34">
        <f t="shared" si="386"/>
        <v>0</v>
      </c>
      <c r="L777" s="34">
        <f t="shared" si="386"/>
        <v>0</v>
      </c>
      <c r="M777" s="34">
        <f t="shared" si="386"/>
        <v>0</v>
      </c>
      <c r="N777" s="34">
        <f t="shared" si="386"/>
        <v>0</v>
      </c>
      <c r="O777" s="34">
        <f t="shared" si="386"/>
        <v>0</v>
      </c>
      <c r="P777" s="34">
        <f t="shared" si="386"/>
        <v>0</v>
      </c>
      <c r="Q777" s="34">
        <f t="shared" si="386"/>
        <v>0</v>
      </c>
      <c r="R777" s="34">
        <f t="shared" si="386"/>
        <v>0</v>
      </c>
      <c r="S777" s="34">
        <f t="shared" si="386"/>
        <v>0</v>
      </c>
      <c r="T777" s="34">
        <f t="shared" si="386"/>
        <v>0</v>
      </c>
      <c r="U777" s="34">
        <f t="shared" si="386"/>
        <v>0</v>
      </c>
      <c r="V777" s="34">
        <f t="shared" si="386"/>
        <v>0</v>
      </c>
      <c r="W777" s="34">
        <f t="shared" si="386"/>
        <v>0</v>
      </c>
      <c r="X777" s="34">
        <f t="shared" si="386"/>
        <v>0</v>
      </c>
      <c r="Y777" s="34">
        <f t="shared" si="386"/>
        <v>0</v>
      </c>
      <c r="Z777" s="34">
        <f t="shared" si="386"/>
        <v>0</v>
      </c>
      <c r="AA777" s="34">
        <f t="shared" si="386"/>
        <v>0</v>
      </c>
      <c r="AB777" s="34">
        <f t="shared" si="386"/>
        <v>0</v>
      </c>
      <c r="AC777" s="34">
        <f t="shared" si="386"/>
        <v>0</v>
      </c>
      <c r="AD777" s="34">
        <f t="shared" si="386"/>
        <v>0</v>
      </c>
      <c r="AE777" s="34">
        <f t="shared" si="386"/>
        <v>0</v>
      </c>
      <c r="AF777" s="34">
        <f t="shared" si="386"/>
        <v>0</v>
      </c>
      <c r="AG777" s="34">
        <f t="shared" si="386"/>
        <v>0</v>
      </c>
      <c r="AH777" s="34">
        <f t="shared" si="386"/>
        <v>0</v>
      </c>
      <c r="AI777" s="34">
        <f t="shared" si="386"/>
        <v>68119.461310788611</v>
      </c>
      <c r="AJ777" s="34">
        <f t="shared" si="386"/>
        <v>616579.33220115677</v>
      </c>
      <c r="AK777" s="34">
        <f t="shared" si="386"/>
        <v>0</v>
      </c>
      <c r="AL777" s="34">
        <f t="shared" si="386"/>
        <v>0</v>
      </c>
      <c r="AM777" s="34">
        <f t="shared" si="386"/>
        <v>0</v>
      </c>
      <c r="AN777" s="34">
        <f t="shared" si="386"/>
        <v>0</v>
      </c>
      <c r="AO777" s="34">
        <f t="shared" si="386"/>
        <v>0</v>
      </c>
      <c r="AP777" s="34">
        <f t="shared" si="386"/>
        <v>0</v>
      </c>
      <c r="AQ777" s="34">
        <f t="shared" si="386"/>
        <v>0</v>
      </c>
      <c r="AR777" s="34">
        <f t="shared" si="386"/>
        <v>0</v>
      </c>
      <c r="AS777" s="34">
        <f t="shared" si="386"/>
        <v>0</v>
      </c>
      <c r="AT777" s="34">
        <f t="shared" si="386"/>
        <v>0</v>
      </c>
      <c r="AU777" s="34">
        <f t="shared" si="386"/>
        <v>0</v>
      </c>
      <c r="AV777" s="34">
        <f t="shared" si="386"/>
        <v>0</v>
      </c>
      <c r="AX777" s="35" t="str">
        <f t="shared" si="371"/>
        <v>OK</v>
      </c>
      <c r="AY777" s="53">
        <v>915</v>
      </c>
      <c r="AZ777" s="5">
        <f t="shared" si="378"/>
        <v>684698.79351194529</v>
      </c>
      <c r="BA777" s="7">
        <f>IF(AY777&lt;&gt;0,VLOOKUP(AY777,'2021 ROO Import'!$A$1:$D$966,4,FALSE),0)</f>
        <v>684698.79351194529</v>
      </c>
    </row>
    <row r="778" spans="1:53" ht="9.75" customHeight="1" x14ac:dyDescent="0.2">
      <c r="A778" s="25">
        <f t="shared" si="384"/>
        <v>778</v>
      </c>
      <c r="B778" s="3" t="str">
        <f t="shared" si="385"/>
        <v>902-OP</v>
      </c>
      <c r="C778" s="3" t="str">
        <f t="shared" si="385"/>
        <v>METER READING</v>
      </c>
      <c r="E778" s="44" t="s">
        <v>1047</v>
      </c>
      <c r="F778" s="3">
        <f>($AZ778)</f>
        <v>976769.88262597355</v>
      </c>
      <c r="G778" s="34">
        <f t="shared" si="386"/>
        <v>0</v>
      </c>
      <c r="H778" s="34">
        <f t="shared" si="386"/>
        <v>0</v>
      </c>
      <c r="I778" s="34">
        <f t="shared" si="386"/>
        <v>0</v>
      </c>
      <c r="J778" s="34">
        <f t="shared" si="386"/>
        <v>0</v>
      </c>
      <c r="K778" s="34">
        <f t="shared" si="386"/>
        <v>0</v>
      </c>
      <c r="L778" s="34">
        <f t="shared" si="386"/>
        <v>0</v>
      </c>
      <c r="M778" s="34">
        <f t="shared" si="386"/>
        <v>0</v>
      </c>
      <c r="N778" s="34">
        <f t="shared" si="386"/>
        <v>0</v>
      </c>
      <c r="O778" s="34">
        <f t="shared" si="386"/>
        <v>0</v>
      </c>
      <c r="P778" s="34">
        <f t="shared" si="386"/>
        <v>0</v>
      </c>
      <c r="Q778" s="34">
        <f t="shared" si="386"/>
        <v>0</v>
      </c>
      <c r="R778" s="34">
        <f t="shared" si="386"/>
        <v>0</v>
      </c>
      <c r="S778" s="34">
        <f t="shared" si="386"/>
        <v>0</v>
      </c>
      <c r="T778" s="34">
        <f t="shared" si="386"/>
        <v>0</v>
      </c>
      <c r="U778" s="34">
        <f t="shared" si="386"/>
        <v>0</v>
      </c>
      <c r="V778" s="34">
        <f t="shared" si="386"/>
        <v>0</v>
      </c>
      <c r="W778" s="34">
        <f t="shared" si="386"/>
        <v>0</v>
      </c>
      <c r="X778" s="34">
        <f t="shared" si="386"/>
        <v>0</v>
      </c>
      <c r="Y778" s="34">
        <f t="shared" si="386"/>
        <v>0</v>
      </c>
      <c r="Z778" s="34">
        <f t="shared" si="386"/>
        <v>0</v>
      </c>
      <c r="AA778" s="34">
        <f t="shared" si="386"/>
        <v>0</v>
      </c>
      <c r="AB778" s="34">
        <f t="shared" si="386"/>
        <v>0</v>
      </c>
      <c r="AC778" s="34">
        <f t="shared" si="386"/>
        <v>0</v>
      </c>
      <c r="AD778" s="34">
        <f t="shared" si="386"/>
        <v>0</v>
      </c>
      <c r="AE778" s="34">
        <f t="shared" si="386"/>
        <v>0</v>
      </c>
      <c r="AF778" s="34">
        <f t="shared" si="386"/>
        <v>0</v>
      </c>
      <c r="AG778" s="34">
        <f t="shared" si="386"/>
        <v>0</v>
      </c>
      <c r="AH778" s="34">
        <f t="shared" si="386"/>
        <v>0</v>
      </c>
      <c r="AI778" s="34">
        <f t="shared" si="386"/>
        <v>976769.88262597355</v>
      </c>
      <c r="AJ778" s="34">
        <f t="shared" si="386"/>
        <v>0</v>
      </c>
      <c r="AK778" s="34">
        <f t="shared" si="386"/>
        <v>0</v>
      </c>
      <c r="AL778" s="34">
        <f t="shared" si="386"/>
        <v>0</v>
      </c>
      <c r="AM778" s="34">
        <f t="shared" si="386"/>
        <v>0</v>
      </c>
      <c r="AN778" s="34">
        <f t="shared" si="386"/>
        <v>0</v>
      </c>
      <c r="AO778" s="34">
        <f t="shared" si="386"/>
        <v>0</v>
      </c>
      <c r="AP778" s="34">
        <f t="shared" si="386"/>
        <v>0</v>
      </c>
      <c r="AQ778" s="34">
        <f t="shared" si="386"/>
        <v>0</v>
      </c>
      <c r="AR778" s="34">
        <f t="shared" si="386"/>
        <v>0</v>
      </c>
      <c r="AS778" s="34">
        <f t="shared" si="386"/>
        <v>0</v>
      </c>
      <c r="AT778" s="34">
        <f t="shared" si="386"/>
        <v>0</v>
      </c>
      <c r="AU778" s="34">
        <f t="shared" si="386"/>
        <v>0</v>
      </c>
      <c r="AV778" s="34">
        <f t="shared" si="386"/>
        <v>0</v>
      </c>
      <c r="AX778" s="35" t="str">
        <f t="shared" si="371"/>
        <v>OK</v>
      </c>
      <c r="AY778" s="53">
        <v>916</v>
      </c>
      <c r="AZ778" s="5">
        <f t="shared" si="378"/>
        <v>976769.88262597355</v>
      </c>
      <c r="BA778" s="7">
        <f>IF(AY778&lt;&gt;0,VLOOKUP(AY778,'2021 ROO Import'!$A$1:$D$966,4,FALSE),0)</f>
        <v>976769.88262597355</v>
      </c>
    </row>
    <row r="779" spans="1:53" ht="9.75" customHeight="1" x14ac:dyDescent="0.2">
      <c r="A779" s="25">
        <f t="shared" si="384"/>
        <v>779</v>
      </c>
      <c r="B779" s="3" t="str">
        <f t="shared" si="385"/>
        <v>903-OP</v>
      </c>
      <c r="C779" s="3" t="str">
        <f t="shared" si="385"/>
        <v>CUSTOMER RECORDS &amp; COLLECTIONS</v>
      </c>
      <c r="E779" s="44" t="s">
        <v>1049</v>
      </c>
      <c r="F779" s="3">
        <f>($AZ779)</f>
        <v>8841175.6398951598</v>
      </c>
      <c r="G779" s="34">
        <f t="shared" si="386"/>
        <v>0</v>
      </c>
      <c r="H779" s="34">
        <f t="shared" si="386"/>
        <v>0</v>
      </c>
      <c r="I779" s="34">
        <f t="shared" si="386"/>
        <v>0</v>
      </c>
      <c r="J779" s="34">
        <f t="shared" si="386"/>
        <v>0</v>
      </c>
      <c r="K779" s="34">
        <f t="shared" si="386"/>
        <v>0</v>
      </c>
      <c r="L779" s="34">
        <f t="shared" si="386"/>
        <v>0</v>
      </c>
      <c r="M779" s="34">
        <f t="shared" si="386"/>
        <v>0</v>
      </c>
      <c r="N779" s="34">
        <f t="shared" si="386"/>
        <v>0</v>
      </c>
      <c r="O779" s="34">
        <f t="shared" si="386"/>
        <v>0</v>
      </c>
      <c r="P779" s="34">
        <f t="shared" si="386"/>
        <v>0</v>
      </c>
      <c r="Q779" s="34">
        <f t="shared" si="386"/>
        <v>0</v>
      </c>
      <c r="R779" s="34">
        <f t="shared" si="386"/>
        <v>0</v>
      </c>
      <c r="S779" s="34">
        <f t="shared" si="386"/>
        <v>0</v>
      </c>
      <c r="T779" s="34">
        <f t="shared" si="386"/>
        <v>0</v>
      </c>
      <c r="U779" s="34">
        <f t="shared" si="386"/>
        <v>0</v>
      </c>
      <c r="V779" s="34">
        <f t="shared" si="386"/>
        <v>0</v>
      </c>
      <c r="W779" s="34">
        <f t="shared" si="386"/>
        <v>0</v>
      </c>
      <c r="X779" s="34">
        <f t="shared" si="386"/>
        <v>0</v>
      </c>
      <c r="Y779" s="34">
        <f t="shared" si="386"/>
        <v>0</v>
      </c>
      <c r="Z779" s="34">
        <f t="shared" si="386"/>
        <v>0</v>
      </c>
      <c r="AA779" s="34">
        <f t="shared" si="386"/>
        <v>0</v>
      </c>
      <c r="AB779" s="34">
        <f t="shared" si="386"/>
        <v>0</v>
      </c>
      <c r="AC779" s="34">
        <f t="shared" si="386"/>
        <v>0</v>
      </c>
      <c r="AD779" s="34">
        <f t="shared" si="386"/>
        <v>0</v>
      </c>
      <c r="AE779" s="34">
        <f t="shared" si="386"/>
        <v>0</v>
      </c>
      <c r="AF779" s="34">
        <f t="shared" si="386"/>
        <v>0</v>
      </c>
      <c r="AG779" s="34">
        <f t="shared" si="386"/>
        <v>0</v>
      </c>
      <c r="AH779" s="34">
        <f t="shared" si="386"/>
        <v>0</v>
      </c>
      <c r="AI779" s="34">
        <f t="shared" si="386"/>
        <v>0</v>
      </c>
      <c r="AJ779" s="34">
        <f t="shared" si="386"/>
        <v>8841175.6398951598</v>
      </c>
      <c r="AK779" s="34">
        <f t="shared" si="386"/>
        <v>0</v>
      </c>
      <c r="AL779" s="34">
        <f t="shared" si="386"/>
        <v>0</v>
      </c>
      <c r="AM779" s="34">
        <f t="shared" si="386"/>
        <v>0</v>
      </c>
      <c r="AN779" s="34">
        <f t="shared" si="386"/>
        <v>0</v>
      </c>
      <c r="AO779" s="34">
        <f t="shared" si="386"/>
        <v>0</v>
      </c>
      <c r="AP779" s="34">
        <f t="shared" si="386"/>
        <v>0</v>
      </c>
      <c r="AQ779" s="34">
        <f t="shared" si="386"/>
        <v>0</v>
      </c>
      <c r="AR779" s="34">
        <f t="shared" si="386"/>
        <v>0</v>
      </c>
      <c r="AS779" s="34">
        <f t="shared" si="386"/>
        <v>0</v>
      </c>
      <c r="AT779" s="34">
        <f t="shared" si="386"/>
        <v>0</v>
      </c>
      <c r="AU779" s="34">
        <f t="shared" si="386"/>
        <v>0</v>
      </c>
      <c r="AV779" s="34">
        <f t="shared" si="386"/>
        <v>0</v>
      </c>
      <c r="AX779" s="35" t="str">
        <f t="shared" si="371"/>
        <v>OK</v>
      </c>
      <c r="AY779" s="53">
        <v>917</v>
      </c>
      <c r="AZ779" s="5">
        <f t="shared" si="378"/>
        <v>8841175.6398951598</v>
      </c>
      <c r="BA779" s="7">
        <f>IF(AY779&lt;&gt;0,VLOOKUP(AY779,'2021 ROO Import'!$A$1:$D$966,4,FALSE),0)</f>
        <v>8841175.6398951598</v>
      </c>
    </row>
    <row r="780" spans="1:53" ht="9.75" customHeight="1" x14ac:dyDescent="0.2">
      <c r="A780" s="25">
        <f t="shared" si="384"/>
        <v>780</v>
      </c>
      <c r="B780" s="3" t="str">
        <f t="shared" si="385"/>
        <v>904-OP</v>
      </c>
      <c r="C780" s="3" t="str">
        <f t="shared" si="385"/>
        <v>UNCOLLECTIBLE ACCOUNTS</v>
      </c>
      <c r="E780" s="44" t="s">
        <v>1050</v>
      </c>
      <c r="F780" s="3">
        <v>0</v>
      </c>
      <c r="G780" s="34">
        <f t="shared" si="386"/>
        <v>0</v>
      </c>
      <c r="H780" s="34">
        <f t="shared" si="386"/>
        <v>0</v>
      </c>
      <c r="I780" s="34">
        <f t="shared" si="386"/>
        <v>0</v>
      </c>
      <c r="J780" s="34">
        <f t="shared" si="386"/>
        <v>0</v>
      </c>
      <c r="K780" s="34">
        <f t="shared" si="386"/>
        <v>0</v>
      </c>
      <c r="L780" s="34">
        <f t="shared" si="386"/>
        <v>0</v>
      </c>
      <c r="M780" s="34">
        <f t="shared" si="386"/>
        <v>0</v>
      </c>
      <c r="N780" s="34">
        <f t="shared" si="386"/>
        <v>0</v>
      </c>
      <c r="O780" s="34">
        <f t="shared" si="386"/>
        <v>0</v>
      </c>
      <c r="P780" s="34">
        <f t="shared" si="386"/>
        <v>0</v>
      </c>
      <c r="Q780" s="34">
        <f t="shared" si="386"/>
        <v>0</v>
      </c>
      <c r="R780" s="34">
        <f t="shared" si="386"/>
        <v>0</v>
      </c>
      <c r="S780" s="34">
        <f t="shared" si="386"/>
        <v>0</v>
      </c>
      <c r="T780" s="34">
        <f t="shared" si="386"/>
        <v>0</v>
      </c>
      <c r="U780" s="34">
        <f t="shared" si="386"/>
        <v>0</v>
      </c>
      <c r="V780" s="34">
        <f t="shared" si="386"/>
        <v>0</v>
      </c>
      <c r="W780" s="34">
        <f t="shared" si="386"/>
        <v>0</v>
      </c>
      <c r="X780" s="34">
        <f t="shared" si="386"/>
        <v>0</v>
      </c>
      <c r="Y780" s="34">
        <f t="shared" si="386"/>
        <v>0</v>
      </c>
      <c r="Z780" s="34">
        <f t="shared" si="386"/>
        <v>0</v>
      </c>
      <c r="AA780" s="34">
        <f t="shared" si="386"/>
        <v>0</v>
      </c>
      <c r="AB780" s="34">
        <f t="shared" si="386"/>
        <v>0</v>
      </c>
      <c r="AC780" s="34">
        <f t="shared" si="386"/>
        <v>0</v>
      </c>
      <c r="AD780" s="34">
        <f t="shared" si="386"/>
        <v>0</v>
      </c>
      <c r="AE780" s="34">
        <f t="shared" si="386"/>
        <v>0</v>
      </c>
      <c r="AF780" s="34">
        <f t="shared" si="386"/>
        <v>0</v>
      </c>
      <c r="AG780" s="34">
        <f t="shared" si="386"/>
        <v>0</v>
      </c>
      <c r="AH780" s="34">
        <f t="shared" si="386"/>
        <v>0</v>
      </c>
      <c r="AI780" s="34">
        <f t="shared" si="386"/>
        <v>0</v>
      </c>
      <c r="AJ780" s="34">
        <f t="shared" si="386"/>
        <v>0</v>
      </c>
      <c r="AK780" s="34">
        <f t="shared" si="386"/>
        <v>0</v>
      </c>
      <c r="AL780" s="34">
        <f t="shared" si="386"/>
        <v>0</v>
      </c>
      <c r="AM780" s="34">
        <f t="shared" si="386"/>
        <v>0</v>
      </c>
      <c r="AN780" s="34">
        <f t="shared" si="386"/>
        <v>0</v>
      </c>
      <c r="AO780" s="34">
        <f t="shared" si="386"/>
        <v>0</v>
      </c>
      <c r="AP780" s="34">
        <f t="shared" si="386"/>
        <v>0</v>
      </c>
      <c r="AQ780" s="34">
        <f t="shared" si="386"/>
        <v>0</v>
      </c>
      <c r="AR780" s="34">
        <f t="shared" si="386"/>
        <v>0</v>
      </c>
      <c r="AS780" s="34">
        <f t="shared" si="386"/>
        <v>0</v>
      </c>
      <c r="AT780" s="34">
        <f t="shared" si="386"/>
        <v>0</v>
      </c>
      <c r="AU780" s="34">
        <f t="shared" si="386"/>
        <v>0</v>
      </c>
      <c r="AV780" s="34">
        <f t="shared" si="386"/>
        <v>0</v>
      </c>
      <c r="AX780" s="35" t="str">
        <f t="shared" si="371"/>
        <v>OK</v>
      </c>
      <c r="AY780" s="53">
        <v>918</v>
      </c>
      <c r="AZ780" s="5">
        <f t="shared" si="378"/>
        <v>0</v>
      </c>
      <c r="BA780" s="7">
        <f>IF(AY780&lt;&gt;0,VLOOKUP(AY780,'2021 ROO Import'!$A$1:$D$966,4,FALSE),0)</f>
        <v>0</v>
      </c>
    </row>
    <row r="781" spans="1:53" ht="9.75" customHeight="1" x14ac:dyDescent="0.2">
      <c r="A781" s="25">
        <f t="shared" si="384"/>
        <v>781</v>
      </c>
      <c r="B781" s="3" t="str">
        <f t="shared" si="385"/>
        <v>905-OP</v>
      </c>
      <c r="C781" s="3" t="str">
        <f t="shared" si="385"/>
        <v>MISC CUSTOMER ACCOUNTS EXPENSES</v>
      </c>
      <c r="D781" s="3" t="s">
        <v>48</v>
      </c>
      <c r="E781" s="4" t="str">
        <f>A778&amp;"-"&amp;A780</f>
        <v>778-780</v>
      </c>
      <c r="F781" s="3">
        <v>0</v>
      </c>
      <c r="G781" s="3">
        <f t="shared" ref="G781:AJ781" si="387">$F781*(SUM(G778:G780)/SUM($AI778:$AK780))</f>
        <v>0</v>
      </c>
      <c r="H781" s="3">
        <f t="shared" si="387"/>
        <v>0</v>
      </c>
      <c r="I781" s="3">
        <f t="shared" si="387"/>
        <v>0</v>
      </c>
      <c r="J781" s="3">
        <f t="shared" si="387"/>
        <v>0</v>
      </c>
      <c r="K781" s="3">
        <f t="shared" si="387"/>
        <v>0</v>
      </c>
      <c r="L781" s="3">
        <f t="shared" si="387"/>
        <v>0</v>
      </c>
      <c r="M781" s="3">
        <f t="shared" si="387"/>
        <v>0</v>
      </c>
      <c r="N781" s="3">
        <f t="shared" si="387"/>
        <v>0</v>
      </c>
      <c r="O781" s="3">
        <f t="shared" si="387"/>
        <v>0</v>
      </c>
      <c r="P781" s="3">
        <f t="shared" si="387"/>
        <v>0</v>
      </c>
      <c r="Q781" s="3">
        <f t="shared" si="387"/>
        <v>0</v>
      </c>
      <c r="R781" s="3">
        <f t="shared" si="387"/>
        <v>0</v>
      </c>
      <c r="S781" s="3">
        <f t="shared" si="387"/>
        <v>0</v>
      </c>
      <c r="T781" s="3">
        <f t="shared" si="387"/>
        <v>0</v>
      </c>
      <c r="U781" s="3">
        <f t="shared" si="387"/>
        <v>0</v>
      </c>
      <c r="V781" s="3">
        <f t="shared" si="387"/>
        <v>0</v>
      </c>
      <c r="W781" s="3">
        <f t="shared" si="387"/>
        <v>0</v>
      </c>
      <c r="X781" s="3">
        <f t="shared" si="387"/>
        <v>0</v>
      </c>
      <c r="Y781" s="3">
        <f t="shared" si="387"/>
        <v>0</v>
      </c>
      <c r="Z781" s="3">
        <f t="shared" si="387"/>
        <v>0</v>
      </c>
      <c r="AA781" s="3">
        <f t="shared" si="387"/>
        <v>0</v>
      </c>
      <c r="AB781" s="3">
        <f t="shared" si="387"/>
        <v>0</v>
      </c>
      <c r="AC781" s="3">
        <f t="shared" si="387"/>
        <v>0</v>
      </c>
      <c r="AD781" s="3">
        <f t="shared" si="387"/>
        <v>0</v>
      </c>
      <c r="AE781" s="3">
        <f t="shared" si="387"/>
        <v>0</v>
      </c>
      <c r="AF781" s="3">
        <f t="shared" si="387"/>
        <v>0</v>
      </c>
      <c r="AG781" s="3">
        <f t="shared" si="387"/>
        <v>0</v>
      </c>
      <c r="AH781" s="3">
        <f t="shared" si="387"/>
        <v>0</v>
      </c>
      <c r="AI781" s="3">
        <f t="shared" si="387"/>
        <v>0</v>
      </c>
      <c r="AJ781" s="3">
        <f t="shared" si="387"/>
        <v>0</v>
      </c>
      <c r="AK781" s="3">
        <f t="shared" ref="AK781:AV781" si="388">$F781*(SUM(AK778:AK780)/SUM($AI778:$AK780))</f>
        <v>0</v>
      </c>
      <c r="AL781" s="3">
        <f t="shared" si="388"/>
        <v>0</v>
      </c>
      <c r="AM781" s="3">
        <f t="shared" si="388"/>
        <v>0</v>
      </c>
      <c r="AN781" s="3">
        <f t="shared" si="388"/>
        <v>0</v>
      </c>
      <c r="AO781" s="3">
        <f t="shared" si="388"/>
        <v>0</v>
      </c>
      <c r="AP781" s="3">
        <f t="shared" si="388"/>
        <v>0</v>
      </c>
      <c r="AQ781" s="3">
        <f t="shared" si="388"/>
        <v>0</v>
      </c>
      <c r="AR781" s="3">
        <f t="shared" si="388"/>
        <v>0</v>
      </c>
      <c r="AS781" s="3">
        <f t="shared" si="388"/>
        <v>0</v>
      </c>
      <c r="AT781" s="3">
        <f t="shared" si="388"/>
        <v>0</v>
      </c>
      <c r="AU781" s="3">
        <f t="shared" si="388"/>
        <v>0</v>
      </c>
      <c r="AV781" s="3">
        <f t="shared" si="388"/>
        <v>0</v>
      </c>
      <c r="AX781" s="35" t="str">
        <f t="shared" si="371"/>
        <v>OK</v>
      </c>
      <c r="AY781" s="53">
        <v>919</v>
      </c>
      <c r="AZ781" s="5">
        <f t="shared" si="378"/>
        <v>0</v>
      </c>
      <c r="BA781" s="7">
        <f>IF(AY781&lt;&gt;0,VLOOKUP(AY781,'2021 ROO Import'!$A$1:$D$966,4,FALSE),0)</f>
        <v>0</v>
      </c>
    </row>
    <row r="782" spans="1:53" ht="9.75" customHeight="1" x14ac:dyDescent="0.2">
      <c r="A782" s="25">
        <f t="shared" si="384"/>
        <v>782</v>
      </c>
      <c r="B782" s="3" t="str">
        <f t="shared" si="385"/>
        <v/>
      </c>
      <c r="C782" s="3" t="str">
        <f t="shared" si="385"/>
        <v>TOTAL CUSTOMER ACCOUNTING EXPENSES</v>
      </c>
      <c r="F782" s="3">
        <f>SUM(F777:F781)</f>
        <v>10502644.316033078</v>
      </c>
      <c r="AX782" s="35" t="str">
        <f t="shared" si="371"/>
        <v/>
      </c>
      <c r="AY782" s="53">
        <v>920</v>
      </c>
      <c r="AZ782" s="5">
        <f t="shared" si="378"/>
        <v>10502644.316033078</v>
      </c>
      <c r="BA782" s="7">
        <f>IF(AY782&lt;&gt;0,VLOOKUP(AY782,'2021 ROO Import'!$A$1:$D$966,4,FALSE),0)</f>
        <v>10502644.316033078</v>
      </c>
    </row>
    <row r="783" spans="1:53" ht="9.75" customHeight="1" x14ac:dyDescent="0.2">
      <c r="A783" s="25">
        <f t="shared" si="384"/>
        <v>783</v>
      </c>
      <c r="AX783" s="35" t="str">
        <f t="shared" si="371"/>
        <v/>
      </c>
      <c r="AZ783" s="5">
        <f t="shared" si="378"/>
        <v>0</v>
      </c>
      <c r="BA783" s="7">
        <f>IF(AY783&lt;&gt;0,VLOOKUP(AY783,'2021 ROO Import'!$A$1:$D$966,4,FALSE),0)</f>
        <v>0</v>
      </c>
    </row>
    <row r="784" spans="1:53" ht="9.75" customHeight="1" x14ac:dyDescent="0.2">
      <c r="A784" s="25">
        <f t="shared" si="384"/>
        <v>784</v>
      </c>
      <c r="C784" s="3" t="str">
        <f>(B485)</f>
        <v>CUSTOMER SERVICES &amp; INFORMATION EXPENSES</v>
      </c>
      <c r="AX784" s="35" t="str">
        <f t="shared" si="371"/>
        <v/>
      </c>
      <c r="AZ784" s="5">
        <f t="shared" si="378"/>
        <v>0</v>
      </c>
      <c r="BA784" s="7">
        <f>IF(AY784&lt;&gt;0,VLOOKUP(AY784,'2021 ROO Import'!$A$1:$D$966,4,FALSE),0)</f>
        <v>0</v>
      </c>
    </row>
    <row r="785" spans="1:53" ht="9.75" customHeight="1" x14ac:dyDescent="0.2">
      <c r="A785" s="25">
        <f t="shared" si="384"/>
        <v>785</v>
      </c>
      <c r="B785" s="3" t="str">
        <f>(B486)</f>
        <v>907-OP</v>
      </c>
      <c r="C785" s="3" t="str">
        <f>(C486)</f>
        <v>SUPERVISION</v>
      </c>
      <c r="E785" s="4" t="str">
        <f>E984</f>
        <v>L-907</v>
      </c>
      <c r="F785" s="3">
        <f>($AZ785)</f>
        <v>679171.4099924725</v>
      </c>
      <c r="G785" s="34">
        <f t="shared" ref="G785:V785" si="389">INDEX(Func_Alloc,MATCH($E785,FA_Desc,0),MATCH(G$6,$G$6:$AV$6,0))*$F785</f>
        <v>79965.637595193795</v>
      </c>
      <c r="H785" s="34">
        <f t="shared" si="389"/>
        <v>0</v>
      </c>
      <c r="I785" s="34">
        <f t="shared" si="389"/>
        <v>0</v>
      </c>
      <c r="J785" s="34">
        <f t="shared" si="389"/>
        <v>95070.935529002061</v>
      </c>
      <c r="K785" s="34">
        <f t="shared" si="389"/>
        <v>0</v>
      </c>
      <c r="L785" s="34">
        <f t="shared" si="389"/>
        <v>0</v>
      </c>
      <c r="M785" s="34">
        <f t="shared" si="389"/>
        <v>0</v>
      </c>
      <c r="N785" s="34">
        <f t="shared" si="389"/>
        <v>0</v>
      </c>
      <c r="O785" s="34">
        <f t="shared" si="389"/>
        <v>0</v>
      </c>
      <c r="P785" s="34">
        <f t="shared" si="389"/>
        <v>0</v>
      </c>
      <c r="Q785" s="34">
        <f t="shared" si="389"/>
        <v>0</v>
      </c>
      <c r="R785" s="34">
        <f t="shared" si="389"/>
        <v>0</v>
      </c>
      <c r="S785" s="34">
        <f t="shared" si="389"/>
        <v>0</v>
      </c>
      <c r="T785" s="34">
        <f t="shared" si="389"/>
        <v>0</v>
      </c>
      <c r="U785" s="34">
        <f t="shared" si="389"/>
        <v>0</v>
      </c>
      <c r="V785" s="34">
        <f t="shared" si="389"/>
        <v>0</v>
      </c>
      <c r="W785" s="34">
        <f t="shared" ref="H785:AV787" si="390">INDEX(Func_Alloc,MATCH($E785,FA_Desc,0),MATCH(W$6,$G$6:$AV$6,0))*$F785</f>
        <v>0</v>
      </c>
      <c r="X785" s="34">
        <f t="shared" si="390"/>
        <v>0</v>
      </c>
      <c r="Y785" s="34">
        <f t="shared" si="390"/>
        <v>0</v>
      </c>
      <c r="Z785" s="34">
        <f t="shared" si="390"/>
        <v>0</v>
      </c>
      <c r="AA785" s="34">
        <f t="shared" si="390"/>
        <v>0</v>
      </c>
      <c r="AB785" s="34">
        <f t="shared" si="390"/>
        <v>0</v>
      </c>
      <c r="AC785" s="34">
        <f t="shared" si="390"/>
        <v>0</v>
      </c>
      <c r="AD785" s="34">
        <f t="shared" si="390"/>
        <v>0</v>
      </c>
      <c r="AE785" s="34">
        <f t="shared" si="390"/>
        <v>0</v>
      </c>
      <c r="AF785" s="34">
        <f t="shared" si="390"/>
        <v>0</v>
      </c>
      <c r="AG785" s="34">
        <f t="shared" si="390"/>
        <v>0</v>
      </c>
      <c r="AH785" s="34">
        <f t="shared" si="390"/>
        <v>0</v>
      </c>
      <c r="AI785" s="34">
        <f t="shared" si="390"/>
        <v>0</v>
      </c>
      <c r="AJ785" s="34">
        <f t="shared" si="390"/>
        <v>0</v>
      </c>
      <c r="AK785" s="34">
        <f t="shared" si="390"/>
        <v>0</v>
      </c>
      <c r="AL785" s="34">
        <f t="shared" si="390"/>
        <v>0</v>
      </c>
      <c r="AM785" s="34">
        <f t="shared" si="390"/>
        <v>504134.83686827664</v>
      </c>
      <c r="AN785" s="34">
        <f t="shared" si="390"/>
        <v>0</v>
      </c>
      <c r="AO785" s="34">
        <f t="shared" si="390"/>
        <v>0</v>
      </c>
      <c r="AP785" s="34">
        <f t="shared" si="390"/>
        <v>0</v>
      </c>
      <c r="AQ785" s="34">
        <f t="shared" si="390"/>
        <v>0</v>
      </c>
      <c r="AR785" s="34">
        <f t="shared" si="390"/>
        <v>0</v>
      </c>
      <c r="AS785" s="34">
        <f t="shared" si="390"/>
        <v>0</v>
      </c>
      <c r="AT785" s="34">
        <f t="shared" si="390"/>
        <v>0</v>
      </c>
      <c r="AU785" s="34">
        <f t="shared" si="390"/>
        <v>0</v>
      </c>
      <c r="AV785" s="34">
        <f t="shared" si="390"/>
        <v>0</v>
      </c>
      <c r="AX785" s="35" t="str">
        <f t="shared" si="371"/>
        <v>OK</v>
      </c>
      <c r="AY785" s="53">
        <v>923</v>
      </c>
      <c r="AZ785" s="5">
        <f t="shared" si="378"/>
        <v>679171.4099924725</v>
      </c>
      <c r="BA785" s="7">
        <f>IF(AY785&lt;&gt;0,VLOOKUP(AY785,'2021 ROO Import'!$A$1:$D$966,4,FALSE),0)</f>
        <v>679171.4099924725</v>
      </c>
    </row>
    <row r="786" spans="1:53" ht="9.75" customHeight="1" x14ac:dyDescent="0.2">
      <c r="A786" s="25">
        <f t="shared" si="384"/>
        <v>786</v>
      </c>
      <c r="B786" s="3" t="str">
        <f>(B487)</f>
        <v>908-OP</v>
      </c>
      <c r="C786" s="3" t="str">
        <f>(C487)</f>
        <v>CUSTOMER ASSISTANCE</v>
      </c>
      <c r="E786" s="44" t="s">
        <v>1078</v>
      </c>
      <c r="F786" s="3">
        <f>($AZ786)</f>
        <v>4126933.6402083226</v>
      </c>
      <c r="G786" s="34">
        <f>INDEX(Func_Alloc,MATCH($E786,FA_Desc,0),MATCH(G$6,$G$6:$AV$6,0))*$F786</f>
        <v>485905.14117190283</v>
      </c>
      <c r="H786" s="34">
        <f t="shared" si="390"/>
        <v>0</v>
      </c>
      <c r="I786" s="34">
        <f t="shared" si="390"/>
        <v>0</v>
      </c>
      <c r="J786" s="34">
        <f t="shared" si="390"/>
        <v>577691.3401656053</v>
      </c>
      <c r="K786" s="34">
        <f t="shared" si="390"/>
        <v>0</v>
      </c>
      <c r="L786" s="34">
        <f t="shared" si="390"/>
        <v>0</v>
      </c>
      <c r="M786" s="34">
        <f t="shared" si="390"/>
        <v>0</v>
      </c>
      <c r="N786" s="34">
        <f t="shared" si="390"/>
        <v>0</v>
      </c>
      <c r="O786" s="34">
        <f t="shared" si="390"/>
        <v>0</v>
      </c>
      <c r="P786" s="34">
        <f t="shared" si="390"/>
        <v>0</v>
      </c>
      <c r="Q786" s="34">
        <f t="shared" si="390"/>
        <v>0</v>
      </c>
      <c r="R786" s="34">
        <f t="shared" si="390"/>
        <v>0</v>
      </c>
      <c r="S786" s="34">
        <f t="shared" si="390"/>
        <v>0</v>
      </c>
      <c r="T786" s="34">
        <f t="shared" si="390"/>
        <v>0</v>
      </c>
      <c r="U786" s="34">
        <f t="shared" si="390"/>
        <v>0</v>
      </c>
      <c r="V786" s="34">
        <f t="shared" si="390"/>
        <v>0</v>
      </c>
      <c r="W786" s="34">
        <f t="shared" si="390"/>
        <v>0</v>
      </c>
      <c r="X786" s="34">
        <f t="shared" si="390"/>
        <v>0</v>
      </c>
      <c r="Y786" s="34">
        <f t="shared" si="390"/>
        <v>0</v>
      </c>
      <c r="Z786" s="34">
        <f t="shared" si="390"/>
        <v>0</v>
      </c>
      <c r="AA786" s="34">
        <f t="shared" si="390"/>
        <v>0</v>
      </c>
      <c r="AB786" s="34">
        <f t="shared" si="390"/>
        <v>0</v>
      </c>
      <c r="AC786" s="34">
        <f t="shared" si="390"/>
        <v>0</v>
      </c>
      <c r="AD786" s="34">
        <f t="shared" si="390"/>
        <v>0</v>
      </c>
      <c r="AE786" s="34">
        <f t="shared" si="390"/>
        <v>0</v>
      </c>
      <c r="AF786" s="34">
        <f t="shared" si="390"/>
        <v>0</v>
      </c>
      <c r="AG786" s="34">
        <f t="shared" si="390"/>
        <v>0</v>
      </c>
      <c r="AH786" s="34">
        <f t="shared" si="390"/>
        <v>0</v>
      </c>
      <c r="AI786" s="34">
        <f t="shared" si="390"/>
        <v>0</v>
      </c>
      <c r="AJ786" s="34">
        <f t="shared" si="390"/>
        <v>0</v>
      </c>
      <c r="AK786" s="34">
        <f t="shared" si="390"/>
        <v>0</v>
      </c>
      <c r="AL786" s="34">
        <f t="shared" si="390"/>
        <v>0</v>
      </c>
      <c r="AM786" s="34">
        <f t="shared" si="390"/>
        <v>3063337.1588708144</v>
      </c>
      <c r="AN786" s="34">
        <f t="shared" si="390"/>
        <v>0</v>
      </c>
      <c r="AO786" s="34">
        <f t="shared" si="390"/>
        <v>0</v>
      </c>
      <c r="AP786" s="34">
        <f t="shared" si="390"/>
        <v>0</v>
      </c>
      <c r="AQ786" s="34">
        <f t="shared" si="390"/>
        <v>0</v>
      </c>
      <c r="AR786" s="34">
        <f t="shared" si="390"/>
        <v>0</v>
      </c>
      <c r="AS786" s="34">
        <f t="shared" si="390"/>
        <v>0</v>
      </c>
      <c r="AT786" s="34">
        <f t="shared" si="390"/>
        <v>0</v>
      </c>
      <c r="AU786" s="34">
        <f t="shared" si="390"/>
        <v>0</v>
      </c>
      <c r="AV786" s="34">
        <f t="shared" si="390"/>
        <v>0</v>
      </c>
      <c r="AX786" s="35" t="str">
        <f t="shared" si="371"/>
        <v>OK</v>
      </c>
      <c r="AY786" s="53">
        <v>924</v>
      </c>
      <c r="AZ786" s="5">
        <f t="shared" si="378"/>
        <v>4126933.6402083226</v>
      </c>
      <c r="BA786" s="7">
        <f>IF(AY786&lt;&gt;0,VLOOKUP(AY786,'2021 ROO Import'!$A$1:$D$966,4,FALSE),0)</f>
        <v>4126933.6402083226</v>
      </c>
    </row>
    <row r="787" spans="1:53" ht="9.75" customHeight="1" x14ac:dyDescent="0.2">
      <c r="A787" s="25">
        <f t="shared" si="384"/>
        <v>787</v>
      </c>
      <c r="B787" s="3" t="str">
        <f t="shared" ref="B787:C789" si="391">(B491)</f>
        <v>909-OP</v>
      </c>
      <c r="C787" s="3" t="str">
        <f t="shared" si="391"/>
        <v>INFORMATION &amp; INSTRUCTIONAL</v>
      </c>
      <c r="E787" s="4" t="str">
        <f>E491</f>
        <v>C-ASSIST</v>
      </c>
      <c r="F787" s="3">
        <f>($AZ787)</f>
        <v>0</v>
      </c>
      <c r="G787" s="34">
        <f>INDEX(Func_Alloc,MATCH($E787,FA_Desc,0),MATCH(G$6,$G$6:$AV$6,0))*$F787</f>
        <v>0</v>
      </c>
      <c r="H787" s="34">
        <f t="shared" si="390"/>
        <v>0</v>
      </c>
      <c r="I787" s="34">
        <f t="shared" si="390"/>
        <v>0</v>
      </c>
      <c r="J787" s="34">
        <f t="shared" si="390"/>
        <v>0</v>
      </c>
      <c r="K787" s="34">
        <f t="shared" si="390"/>
        <v>0</v>
      </c>
      <c r="L787" s="34">
        <f t="shared" si="390"/>
        <v>0</v>
      </c>
      <c r="M787" s="34">
        <f t="shared" si="390"/>
        <v>0</v>
      </c>
      <c r="N787" s="34">
        <f t="shared" si="390"/>
        <v>0</v>
      </c>
      <c r="O787" s="34">
        <f t="shared" si="390"/>
        <v>0</v>
      </c>
      <c r="P787" s="34">
        <f t="shared" si="390"/>
        <v>0</v>
      </c>
      <c r="Q787" s="34">
        <f t="shared" si="390"/>
        <v>0</v>
      </c>
      <c r="R787" s="34">
        <f t="shared" si="390"/>
        <v>0</v>
      </c>
      <c r="S787" s="34">
        <f t="shared" si="390"/>
        <v>0</v>
      </c>
      <c r="T787" s="34">
        <f t="shared" si="390"/>
        <v>0</v>
      </c>
      <c r="U787" s="34">
        <f t="shared" si="390"/>
        <v>0</v>
      </c>
      <c r="V787" s="34">
        <f t="shared" si="390"/>
        <v>0</v>
      </c>
      <c r="W787" s="34">
        <f t="shared" si="390"/>
        <v>0</v>
      </c>
      <c r="X787" s="34">
        <f t="shared" si="390"/>
        <v>0</v>
      </c>
      <c r="Y787" s="34">
        <f t="shared" si="390"/>
        <v>0</v>
      </c>
      <c r="Z787" s="34">
        <f t="shared" si="390"/>
        <v>0</v>
      </c>
      <c r="AA787" s="34">
        <f t="shared" si="390"/>
        <v>0</v>
      </c>
      <c r="AB787" s="34">
        <f t="shared" si="390"/>
        <v>0</v>
      </c>
      <c r="AC787" s="34">
        <f t="shared" si="390"/>
        <v>0</v>
      </c>
      <c r="AD787" s="34">
        <f t="shared" si="390"/>
        <v>0</v>
      </c>
      <c r="AE787" s="34">
        <f t="shared" si="390"/>
        <v>0</v>
      </c>
      <c r="AF787" s="34">
        <f t="shared" si="390"/>
        <v>0</v>
      </c>
      <c r="AG787" s="34">
        <f t="shared" si="390"/>
        <v>0</v>
      </c>
      <c r="AH787" s="34">
        <f t="shared" si="390"/>
        <v>0</v>
      </c>
      <c r="AI787" s="34">
        <f t="shared" si="390"/>
        <v>0</v>
      </c>
      <c r="AJ787" s="34">
        <f t="shared" si="390"/>
        <v>0</v>
      </c>
      <c r="AK787" s="34">
        <f t="shared" si="390"/>
        <v>0</v>
      </c>
      <c r="AL787" s="34">
        <f t="shared" si="390"/>
        <v>0</v>
      </c>
      <c r="AM787" s="34">
        <f t="shared" si="390"/>
        <v>0</v>
      </c>
      <c r="AN787" s="34">
        <f t="shared" si="390"/>
        <v>0</v>
      </c>
      <c r="AO787" s="34">
        <f t="shared" si="390"/>
        <v>0</v>
      </c>
      <c r="AP787" s="34">
        <f t="shared" si="390"/>
        <v>0</v>
      </c>
      <c r="AQ787" s="34">
        <f t="shared" si="390"/>
        <v>0</v>
      </c>
      <c r="AR787" s="34">
        <f t="shared" si="390"/>
        <v>0</v>
      </c>
      <c r="AS787" s="34">
        <f t="shared" si="390"/>
        <v>0</v>
      </c>
      <c r="AT787" s="34">
        <f t="shared" si="390"/>
        <v>0</v>
      </c>
      <c r="AU787" s="34">
        <f t="shared" si="390"/>
        <v>0</v>
      </c>
      <c r="AV787" s="34">
        <f t="shared" si="390"/>
        <v>0</v>
      </c>
      <c r="AX787" s="35" t="str">
        <f t="shared" si="371"/>
        <v>OK</v>
      </c>
      <c r="AY787" s="53">
        <v>925</v>
      </c>
      <c r="AZ787" s="5">
        <f t="shared" si="378"/>
        <v>0</v>
      </c>
      <c r="BA787" s="7">
        <f>IF(AY787&lt;&gt;0,VLOOKUP(AY787,'2021 ROO Import'!$A$1:$D$966,4,FALSE),0)</f>
        <v>0</v>
      </c>
    </row>
    <row r="788" spans="1:53" ht="9.75" customHeight="1" x14ac:dyDescent="0.2">
      <c r="A788" s="25">
        <f t="shared" si="384"/>
        <v>788</v>
      </c>
      <c r="B788" s="3" t="str">
        <f t="shared" si="391"/>
        <v>910-OP</v>
      </c>
      <c r="C788" s="3" t="str">
        <f t="shared" si="391"/>
        <v>MISCELLANEOUS EXPENSES</v>
      </c>
      <c r="D788" s="3" t="s">
        <v>48</v>
      </c>
      <c r="E788" s="4" t="str">
        <f>A786&amp;"-"&amp;A787</f>
        <v>786-787</v>
      </c>
      <c r="F788" s="3">
        <f>($AZ788)</f>
        <v>404090.92822383164</v>
      </c>
      <c r="G788" s="3">
        <f t="shared" ref="G788:AV788" si="392">IF($F788&lt;&gt;0,(($F788)*(SUM(G$786:G$787)/SUM($F$786:$F$787))),0)</f>
        <v>47577.663379868318</v>
      </c>
      <c r="H788" s="3">
        <f t="shared" si="392"/>
        <v>0</v>
      </c>
      <c r="I788" s="3">
        <f t="shared" si="392"/>
        <v>0</v>
      </c>
      <c r="J788" s="3">
        <f t="shared" si="392"/>
        <v>56564.958447600569</v>
      </c>
      <c r="K788" s="3">
        <f t="shared" si="392"/>
        <v>0</v>
      </c>
      <c r="L788" s="3">
        <f t="shared" si="392"/>
        <v>0</v>
      </c>
      <c r="M788" s="3">
        <f t="shared" si="392"/>
        <v>0</v>
      </c>
      <c r="N788" s="3">
        <f t="shared" si="392"/>
        <v>0</v>
      </c>
      <c r="O788" s="3">
        <f t="shared" si="392"/>
        <v>0</v>
      </c>
      <c r="P788" s="3">
        <f t="shared" si="392"/>
        <v>0</v>
      </c>
      <c r="Q788" s="3">
        <f t="shared" si="392"/>
        <v>0</v>
      </c>
      <c r="R788" s="3">
        <f t="shared" si="392"/>
        <v>0</v>
      </c>
      <c r="S788" s="3">
        <f t="shared" si="392"/>
        <v>0</v>
      </c>
      <c r="T788" s="3">
        <f t="shared" si="392"/>
        <v>0</v>
      </c>
      <c r="U788" s="3">
        <f t="shared" si="392"/>
        <v>0</v>
      </c>
      <c r="V788" s="3">
        <f t="shared" si="392"/>
        <v>0</v>
      </c>
      <c r="W788" s="3">
        <f t="shared" si="392"/>
        <v>0</v>
      </c>
      <c r="X788" s="3">
        <f t="shared" si="392"/>
        <v>0</v>
      </c>
      <c r="Y788" s="3">
        <f t="shared" si="392"/>
        <v>0</v>
      </c>
      <c r="Z788" s="3">
        <f t="shared" si="392"/>
        <v>0</v>
      </c>
      <c r="AA788" s="3">
        <f t="shared" si="392"/>
        <v>0</v>
      </c>
      <c r="AB788" s="3">
        <f t="shared" si="392"/>
        <v>0</v>
      </c>
      <c r="AC788" s="3">
        <f t="shared" si="392"/>
        <v>0</v>
      </c>
      <c r="AD788" s="3">
        <f t="shared" si="392"/>
        <v>0</v>
      </c>
      <c r="AE788" s="3">
        <f t="shared" si="392"/>
        <v>0</v>
      </c>
      <c r="AF788" s="3">
        <f t="shared" si="392"/>
        <v>0</v>
      </c>
      <c r="AG788" s="3">
        <f t="shared" si="392"/>
        <v>0</v>
      </c>
      <c r="AH788" s="3">
        <f t="shared" si="392"/>
        <v>0</v>
      </c>
      <c r="AI788" s="3">
        <f t="shared" si="392"/>
        <v>0</v>
      </c>
      <c r="AJ788" s="3">
        <f t="shared" si="392"/>
        <v>0</v>
      </c>
      <c r="AK788" s="3">
        <f t="shared" si="392"/>
        <v>0</v>
      </c>
      <c r="AL788" s="3">
        <f t="shared" si="392"/>
        <v>0</v>
      </c>
      <c r="AM788" s="3">
        <f t="shared" si="392"/>
        <v>299948.30639636272</v>
      </c>
      <c r="AN788" s="3">
        <f t="shared" si="392"/>
        <v>0</v>
      </c>
      <c r="AO788" s="3">
        <f t="shared" si="392"/>
        <v>0</v>
      </c>
      <c r="AP788" s="3">
        <f t="shared" si="392"/>
        <v>0</v>
      </c>
      <c r="AQ788" s="3">
        <f t="shared" si="392"/>
        <v>0</v>
      </c>
      <c r="AR788" s="3">
        <f t="shared" si="392"/>
        <v>0</v>
      </c>
      <c r="AS788" s="3">
        <f t="shared" si="392"/>
        <v>0</v>
      </c>
      <c r="AT788" s="3">
        <f t="shared" si="392"/>
        <v>0</v>
      </c>
      <c r="AU788" s="3">
        <f t="shared" si="392"/>
        <v>0</v>
      </c>
      <c r="AV788" s="3">
        <f t="shared" si="392"/>
        <v>0</v>
      </c>
      <c r="AX788" s="35" t="str">
        <f t="shared" si="371"/>
        <v>OK</v>
      </c>
      <c r="AY788" s="53">
        <v>926</v>
      </c>
      <c r="AZ788" s="5">
        <f t="shared" si="378"/>
        <v>404090.92822383164</v>
      </c>
      <c r="BA788" s="7">
        <f>IF(AY788&lt;&gt;0,VLOOKUP(AY788,'2021 ROO Import'!$A$1:$D$966,4,FALSE),0)</f>
        <v>404090.92822383164</v>
      </c>
    </row>
    <row r="789" spans="1:53" ht="9.75" customHeight="1" x14ac:dyDescent="0.2">
      <c r="A789" s="25">
        <f t="shared" si="384"/>
        <v>789</v>
      </c>
      <c r="B789" s="3" t="str">
        <f t="shared" si="391"/>
        <v/>
      </c>
      <c r="C789" s="3" t="str">
        <f t="shared" si="391"/>
        <v>TOTAL CUST SERV &amp; INFO EXPENSES</v>
      </c>
      <c r="F789" s="3">
        <f>SUM(F785:F788)</f>
        <v>5210195.9784246264</v>
      </c>
      <c r="AX789" s="35" t="str">
        <f t="shared" si="371"/>
        <v/>
      </c>
      <c r="AY789" s="53">
        <v>927</v>
      </c>
      <c r="AZ789" s="5">
        <f t="shared" si="378"/>
        <v>5210195.9784246264</v>
      </c>
      <c r="BA789" s="7">
        <f>IF(AY789&lt;&gt;0,VLOOKUP(AY789,'2021 ROO Import'!$A$1:$D$966,4,FALSE),0)</f>
        <v>5210195.9784246264</v>
      </c>
    </row>
    <row r="790" spans="1:53" ht="9.75" customHeight="1" x14ac:dyDescent="0.2">
      <c r="A790" s="25">
        <f t="shared" si="384"/>
        <v>790</v>
      </c>
      <c r="B790" s="3" t="s">
        <v>46</v>
      </c>
      <c r="C790" s="3" t="s">
        <v>46</v>
      </c>
      <c r="AX790" s="35" t="str">
        <f t="shared" si="371"/>
        <v/>
      </c>
      <c r="AZ790" s="5">
        <f t="shared" si="378"/>
        <v>0</v>
      </c>
      <c r="BA790" s="7">
        <f>IF(AY790&lt;&gt;0,VLOOKUP(AY790,'2021 ROO Import'!$A$1:$D$966,4,FALSE),0)</f>
        <v>0</v>
      </c>
    </row>
    <row r="791" spans="1:53" ht="9.75" customHeight="1" x14ac:dyDescent="0.2">
      <c r="A791" s="25">
        <f t="shared" si="384"/>
        <v>791</v>
      </c>
      <c r="B791" s="6" t="str">
        <f>B664</f>
        <v>* * * TABLE 10 - DEVELOPMENT OF LABOR RELATED ALLOCATOR * * *</v>
      </c>
      <c r="C791" s="6"/>
      <c r="AX791" s="35" t="str">
        <f t="shared" si="371"/>
        <v/>
      </c>
      <c r="AZ791" s="5">
        <f t="shared" si="378"/>
        <v>0</v>
      </c>
      <c r="BA791" s="7">
        <f>IF(AY791&lt;&gt;0,VLOOKUP(AY791,'2021 ROO Import'!$A$1:$D$966,4,FALSE),0)</f>
        <v>0</v>
      </c>
    </row>
    <row r="792" spans="1:53" ht="9.75" customHeight="1" x14ac:dyDescent="0.2">
      <c r="A792" s="25">
        <f t="shared" si="384"/>
        <v>792</v>
      </c>
      <c r="B792" s="3" t="s">
        <v>46</v>
      </c>
      <c r="C792" s="3" t="s">
        <v>46</v>
      </c>
      <c r="AX792" s="35" t="str">
        <f t="shared" si="371"/>
        <v/>
      </c>
      <c r="AZ792" s="5">
        <f t="shared" si="378"/>
        <v>0</v>
      </c>
      <c r="BA792" s="7">
        <f>IF(AY792&lt;&gt;0,VLOOKUP(AY792,'2021 ROO Import'!$A$1:$D$966,4,FALSE),0)</f>
        <v>0</v>
      </c>
    </row>
    <row r="793" spans="1:53" ht="9.75" customHeight="1" x14ac:dyDescent="0.2">
      <c r="A793" s="25">
        <f t="shared" si="384"/>
        <v>793</v>
      </c>
      <c r="B793" s="3" t="str">
        <f>(B495)</f>
        <v>ADMINISTRATIVE &amp; GENERAL EXPENSES</v>
      </c>
      <c r="AX793" s="35" t="str">
        <f t="shared" si="371"/>
        <v/>
      </c>
      <c r="AZ793" s="5">
        <f t="shared" si="378"/>
        <v>0</v>
      </c>
      <c r="BA793" s="7">
        <f>IF(AY793&lt;&gt;0,VLOOKUP(AY793,'2021 ROO Import'!$A$1:$D$966,4,FALSE),0)</f>
        <v>0</v>
      </c>
    </row>
    <row r="794" spans="1:53" ht="9.75" customHeight="1" x14ac:dyDescent="0.2">
      <c r="A794" s="25">
        <f t="shared" si="384"/>
        <v>794</v>
      </c>
      <c r="B794" s="3" t="str">
        <f t="shared" ref="B794:C797" si="393">(B497)</f>
        <v>920-OP</v>
      </c>
      <c r="C794" s="3" t="str">
        <f t="shared" si="393"/>
        <v>ADMINISTRATIVE &amp; GENERAL SALARIES</v>
      </c>
      <c r="E794" s="44" t="s">
        <v>63</v>
      </c>
      <c r="F794" s="3">
        <f>($AZ794)</f>
        <v>47166665.914973497</v>
      </c>
      <c r="G794" s="34">
        <f t="shared" ref="G794:V794" si="394">INDEX(Func_Alloc,MATCH($E794,FA_Desc,0),MATCH(G$6,$G$6:$AV$6,0))*$F794</f>
        <v>7895778.2222657157</v>
      </c>
      <c r="H794" s="34">
        <f t="shared" si="394"/>
        <v>0</v>
      </c>
      <c r="I794" s="34">
        <f t="shared" si="394"/>
        <v>0</v>
      </c>
      <c r="J794" s="34">
        <f t="shared" si="394"/>
        <v>9387228.0444775298</v>
      </c>
      <c r="K794" s="34">
        <f t="shared" si="394"/>
        <v>0</v>
      </c>
      <c r="L794" s="34">
        <f t="shared" si="394"/>
        <v>0</v>
      </c>
      <c r="M794" s="34">
        <f t="shared" si="394"/>
        <v>0</v>
      </c>
      <c r="N794" s="34">
        <f t="shared" si="394"/>
        <v>6466635.2858983967</v>
      </c>
      <c r="O794" s="34">
        <f t="shared" si="394"/>
        <v>0</v>
      </c>
      <c r="P794" s="34">
        <f t="shared" si="394"/>
        <v>604.78256899046846</v>
      </c>
      <c r="Q794" s="34">
        <f t="shared" si="394"/>
        <v>2694526.06957532</v>
      </c>
      <c r="R794" s="34">
        <f t="shared" si="394"/>
        <v>133761.53776446605</v>
      </c>
      <c r="S794" s="34">
        <f t="shared" si="394"/>
        <v>0</v>
      </c>
      <c r="T794" s="34">
        <f t="shared" si="394"/>
        <v>4423078.7865722384</v>
      </c>
      <c r="U794" s="34">
        <f t="shared" si="394"/>
        <v>2129630.5268681156</v>
      </c>
      <c r="V794" s="34">
        <f t="shared" si="394"/>
        <v>169122.87103859949</v>
      </c>
      <c r="W794" s="34">
        <f t="shared" ref="H794:AV797" si="395">INDEX(Func_Alloc,MATCH($E794,FA_Desc,0),MATCH(W$6,$G$6:$AV$6,0))*$F794</f>
        <v>235720.66123009159</v>
      </c>
      <c r="X794" s="34">
        <f t="shared" si="395"/>
        <v>113495.13318485893</v>
      </c>
      <c r="Y794" s="34">
        <f t="shared" si="395"/>
        <v>67304.992613199065</v>
      </c>
      <c r="Z794" s="34">
        <f t="shared" si="395"/>
        <v>687867.50318663032</v>
      </c>
      <c r="AA794" s="34">
        <f t="shared" si="395"/>
        <v>331195.46449726651</v>
      </c>
      <c r="AB794" s="34">
        <f t="shared" si="395"/>
        <v>335246.55833150586</v>
      </c>
      <c r="AC794" s="34">
        <f t="shared" si="395"/>
        <v>161415.00956702136</v>
      </c>
      <c r="AD794" s="34">
        <f t="shared" si="395"/>
        <v>139676.91090526775</v>
      </c>
      <c r="AE794" s="34">
        <f t="shared" si="395"/>
        <v>3012634.1557058087</v>
      </c>
      <c r="AF794" s="34">
        <f t="shared" si="395"/>
        <v>87850.039747843795</v>
      </c>
      <c r="AG794" s="34">
        <f t="shared" si="395"/>
        <v>458446.87565062812</v>
      </c>
      <c r="AH794" s="34">
        <f t="shared" si="395"/>
        <v>0</v>
      </c>
      <c r="AI794" s="34">
        <f t="shared" si="395"/>
        <v>598823.35268743301</v>
      </c>
      <c r="AJ794" s="34">
        <f t="shared" si="395"/>
        <v>5420214.6611514483</v>
      </c>
      <c r="AK794" s="34">
        <f t="shared" si="395"/>
        <v>0</v>
      </c>
      <c r="AL794" s="34">
        <f t="shared" si="395"/>
        <v>0</v>
      </c>
      <c r="AM794" s="34">
        <f t="shared" si="395"/>
        <v>2216408.4694851274</v>
      </c>
      <c r="AN794" s="34">
        <f t="shared" si="395"/>
        <v>0</v>
      </c>
      <c r="AO794" s="34">
        <f t="shared" si="395"/>
        <v>0</v>
      </c>
      <c r="AP794" s="34">
        <f t="shared" si="395"/>
        <v>0</v>
      </c>
      <c r="AQ794" s="34">
        <f t="shared" si="395"/>
        <v>0</v>
      </c>
      <c r="AR794" s="34">
        <f t="shared" si="395"/>
        <v>0</v>
      </c>
      <c r="AS794" s="34">
        <f t="shared" si="395"/>
        <v>0</v>
      </c>
      <c r="AT794" s="34">
        <f t="shared" si="395"/>
        <v>0</v>
      </c>
      <c r="AU794" s="34">
        <f t="shared" si="395"/>
        <v>0</v>
      </c>
      <c r="AV794" s="34">
        <f t="shared" si="395"/>
        <v>0</v>
      </c>
      <c r="AX794" s="35" t="str">
        <f t="shared" si="371"/>
        <v>OK</v>
      </c>
      <c r="AY794" s="53">
        <v>930</v>
      </c>
      <c r="AZ794" s="5">
        <f t="shared" si="378"/>
        <v>47166665.914973497</v>
      </c>
      <c r="BA794" s="7">
        <f>IF(AY794&lt;&gt;0,VLOOKUP(AY794,'2021 ROO Import'!$A$1:$D$966,4,FALSE),0)</f>
        <v>47166665.914973497</v>
      </c>
    </row>
    <row r="795" spans="1:53" ht="9.75" customHeight="1" x14ac:dyDescent="0.2">
      <c r="A795" s="25">
        <f t="shared" si="384"/>
        <v>795</v>
      </c>
      <c r="B795" s="3" t="str">
        <f t="shared" si="393"/>
        <v>921-OP</v>
      </c>
      <c r="C795" s="3" t="str">
        <f t="shared" si="393"/>
        <v>OFFICE SUPPLIES</v>
      </c>
      <c r="E795" s="44" t="s">
        <v>63</v>
      </c>
      <c r="F795" s="3">
        <f>($AZ795)</f>
        <v>274096.69734727667</v>
      </c>
      <c r="G795" s="34">
        <f>INDEX(Func_Alloc,MATCH($E795,FA_Desc,0),MATCH(G$6,$G$6:$AV$6,0))*$F795</f>
        <v>45884.242435345353</v>
      </c>
      <c r="H795" s="34">
        <f t="shared" si="395"/>
        <v>0</v>
      </c>
      <c r="I795" s="34">
        <f t="shared" si="395"/>
        <v>0</v>
      </c>
      <c r="J795" s="34">
        <f t="shared" si="395"/>
        <v>54551.41155992118</v>
      </c>
      <c r="K795" s="34">
        <f t="shared" si="395"/>
        <v>0</v>
      </c>
      <c r="L795" s="34">
        <f t="shared" si="395"/>
        <v>0</v>
      </c>
      <c r="M795" s="34">
        <f t="shared" si="395"/>
        <v>0</v>
      </c>
      <c r="N795" s="34">
        <f t="shared" si="395"/>
        <v>37579.153421811432</v>
      </c>
      <c r="O795" s="34">
        <f t="shared" si="395"/>
        <v>0</v>
      </c>
      <c r="P795" s="34">
        <f t="shared" si="395"/>
        <v>3.5145351395478652</v>
      </c>
      <c r="Q795" s="34">
        <f t="shared" si="395"/>
        <v>15658.530919232739</v>
      </c>
      <c r="R795" s="34">
        <f t="shared" si="395"/>
        <v>777.32006327150566</v>
      </c>
      <c r="S795" s="34">
        <f t="shared" si="395"/>
        <v>0</v>
      </c>
      <c r="T795" s="34">
        <f t="shared" si="395"/>
        <v>25703.561275493474</v>
      </c>
      <c r="U795" s="34">
        <f t="shared" si="395"/>
        <v>12375.788762274638</v>
      </c>
      <c r="V795" s="34">
        <f t="shared" si="395"/>
        <v>982.81316896841247</v>
      </c>
      <c r="W795" s="34">
        <f t="shared" si="395"/>
        <v>1369.8287442270373</v>
      </c>
      <c r="X795" s="34">
        <f t="shared" si="395"/>
        <v>659.54717314635138</v>
      </c>
      <c r="Y795" s="34">
        <f t="shared" si="395"/>
        <v>391.12529648622467</v>
      </c>
      <c r="Z795" s="34">
        <f t="shared" si="395"/>
        <v>3997.3614241857663</v>
      </c>
      <c r="AA795" s="34">
        <f t="shared" si="395"/>
        <v>1924.6555005338878</v>
      </c>
      <c r="AB795" s="34">
        <f t="shared" si="395"/>
        <v>1948.1973689078491</v>
      </c>
      <c r="AC795" s="34">
        <f t="shared" si="395"/>
        <v>938.02095540007554</v>
      </c>
      <c r="AD795" s="34">
        <f t="shared" si="395"/>
        <v>811.69570144769932</v>
      </c>
      <c r="AE795" s="34">
        <f t="shared" si="395"/>
        <v>17507.132555926968</v>
      </c>
      <c r="AF795" s="34">
        <f t="shared" si="395"/>
        <v>510.51744467413664</v>
      </c>
      <c r="AG795" s="34">
        <f t="shared" si="395"/>
        <v>2664.1436719639592</v>
      </c>
      <c r="AH795" s="34">
        <f t="shared" si="395"/>
        <v>0</v>
      </c>
      <c r="AI795" s="34">
        <f t="shared" si="395"/>
        <v>3479.9047183435223</v>
      </c>
      <c r="AJ795" s="34">
        <f t="shared" si="395"/>
        <v>31498.154654668157</v>
      </c>
      <c r="AK795" s="34">
        <f t="shared" si="395"/>
        <v>0</v>
      </c>
      <c r="AL795" s="34">
        <f t="shared" si="395"/>
        <v>0</v>
      </c>
      <c r="AM795" s="34">
        <f t="shared" si="395"/>
        <v>12880.075995906802</v>
      </c>
      <c r="AN795" s="34">
        <f t="shared" si="395"/>
        <v>0</v>
      </c>
      <c r="AO795" s="34">
        <f t="shared" si="395"/>
        <v>0</v>
      </c>
      <c r="AP795" s="34">
        <f t="shared" si="395"/>
        <v>0</v>
      </c>
      <c r="AQ795" s="34">
        <f t="shared" si="395"/>
        <v>0</v>
      </c>
      <c r="AR795" s="34">
        <f t="shared" si="395"/>
        <v>0</v>
      </c>
      <c r="AS795" s="34">
        <f t="shared" si="395"/>
        <v>0</v>
      </c>
      <c r="AT795" s="34">
        <f t="shared" si="395"/>
        <v>0</v>
      </c>
      <c r="AU795" s="34">
        <f t="shared" si="395"/>
        <v>0</v>
      </c>
      <c r="AV795" s="34">
        <f t="shared" si="395"/>
        <v>0</v>
      </c>
      <c r="AX795" s="35" t="str">
        <f t="shared" si="371"/>
        <v>OK</v>
      </c>
      <c r="AY795" s="53">
        <v>931</v>
      </c>
      <c r="AZ795" s="5">
        <f t="shared" si="378"/>
        <v>274096.69734727667</v>
      </c>
      <c r="BA795" s="7">
        <f>IF(AY795&lt;&gt;0,VLOOKUP(AY795,'2021 ROO Import'!$A$1:$D$966,4,FALSE),0)</f>
        <v>274096.69734727667</v>
      </c>
    </row>
    <row r="796" spans="1:53" ht="9.75" customHeight="1" x14ac:dyDescent="0.2">
      <c r="A796" s="25">
        <f t="shared" si="384"/>
        <v>796</v>
      </c>
      <c r="B796" s="3" t="str">
        <f t="shared" si="393"/>
        <v>922-OP</v>
      </c>
      <c r="C796" s="3" t="str">
        <f t="shared" si="393"/>
        <v>ADMIN &amp; GENERAL EXP TRANSFERRED-CR</v>
      </c>
      <c r="E796" s="44" t="s">
        <v>63</v>
      </c>
      <c r="F796" s="3">
        <f>($AZ796)</f>
        <v>0</v>
      </c>
      <c r="G796" s="34">
        <f>INDEX(Func_Alloc,MATCH($E796,FA_Desc,0),MATCH(G$6,$G$6:$AV$6,0))*$F796</f>
        <v>0</v>
      </c>
      <c r="H796" s="34">
        <f t="shared" ref="H796:V796" si="396">INDEX(Func_Alloc,MATCH($E796,FA_Desc,0),MATCH(H$6,$G$6:$AV$6,0))*$F796</f>
        <v>0</v>
      </c>
      <c r="I796" s="34">
        <f t="shared" si="396"/>
        <v>0</v>
      </c>
      <c r="J796" s="34">
        <f t="shared" si="396"/>
        <v>0</v>
      </c>
      <c r="K796" s="34">
        <f t="shared" si="396"/>
        <v>0</v>
      </c>
      <c r="L796" s="34">
        <f t="shared" si="396"/>
        <v>0</v>
      </c>
      <c r="M796" s="34">
        <f t="shared" si="396"/>
        <v>0</v>
      </c>
      <c r="N796" s="34">
        <f t="shared" si="396"/>
        <v>0</v>
      </c>
      <c r="O796" s="34">
        <f t="shared" si="396"/>
        <v>0</v>
      </c>
      <c r="P796" s="34">
        <f t="shared" si="396"/>
        <v>0</v>
      </c>
      <c r="Q796" s="34">
        <f t="shared" si="396"/>
        <v>0</v>
      </c>
      <c r="R796" s="34">
        <f t="shared" si="396"/>
        <v>0</v>
      </c>
      <c r="S796" s="34">
        <f t="shared" si="396"/>
        <v>0</v>
      </c>
      <c r="T796" s="34">
        <f t="shared" si="396"/>
        <v>0</v>
      </c>
      <c r="U796" s="34">
        <f t="shared" si="396"/>
        <v>0</v>
      </c>
      <c r="V796" s="34">
        <f t="shared" si="396"/>
        <v>0</v>
      </c>
      <c r="W796" s="34">
        <f t="shared" si="395"/>
        <v>0</v>
      </c>
      <c r="X796" s="34">
        <f t="shared" si="395"/>
        <v>0</v>
      </c>
      <c r="Y796" s="34">
        <f t="shared" si="395"/>
        <v>0</v>
      </c>
      <c r="Z796" s="34">
        <f t="shared" si="395"/>
        <v>0</v>
      </c>
      <c r="AA796" s="34">
        <f t="shared" si="395"/>
        <v>0</v>
      </c>
      <c r="AB796" s="34">
        <f t="shared" si="395"/>
        <v>0</v>
      </c>
      <c r="AC796" s="34">
        <f t="shared" si="395"/>
        <v>0</v>
      </c>
      <c r="AD796" s="34">
        <f t="shared" si="395"/>
        <v>0</v>
      </c>
      <c r="AE796" s="34">
        <f t="shared" si="395"/>
        <v>0</v>
      </c>
      <c r="AF796" s="34">
        <f t="shared" si="395"/>
        <v>0</v>
      </c>
      <c r="AG796" s="34">
        <f t="shared" si="395"/>
        <v>0</v>
      </c>
      <c r="AH796" s="34">
        <f t="shared" si="395"/>
        <v>0</v>
      </c>
      <c r="AI796" s="34">
        <f t="shared" si="395"/>
        <v>0</v>
      </c>
      <c r="AJ796" s="34">
        <f t="shared" si="395"/>
        <v>0</v>
      </c>
      <c r="AK796" s="34">
        <f t="shared" si="395"/>
        <v>0</v>
      </c>
      <c r="AL796" s="34">
        <f t="shared" si="395"/>
        <v>0</v>
      </c>
      <c r="AM796" s="34">
        <f t="shared" si="395"/>
        <v>0</v>
      </c>
      <c r="AN796" s="34">
        <f t="shared" si="395"/>
        <v>0</v>
      </c>
      <c r="AO796" s="34">
        <f t="shared" si="395"/>
        <v>0</v>
      </c>
      <c r="AP796" s="34">
        <f t="shared" si="395"/>
        <v>0</v>
      </c>
      <c r="AQ796" s="34">
        <f t="shared" si="395"/>
        <v>0</v>
      </c>
      <c r="AR796" s="34">
        <f t="shared" si="395"/>
        <v>0</v>
      </c>
      <c r="AS796" s="34">
        <f t="shared" si="395"/>
        <v>0</v>
      </c>
      <c r="AT796" s="34">
        <f t="shared" si="395"/>
        <v>0</v>
      </c>
      <c r="AU796" s="34">
        <f t="shared" si="395"/>
        <v>0</v>
      </c>
      <c r="AV796" s="34">
        <f t="shared" si="395"/>
        <v>0</v>
      </c>
      <c r="AX796" s="35" t="str">
        <f t="shared" si="371"/>
        <v>OK</v>
      </c>
      <c r="AY796" s="53">
        <v>932</v>
      </c>
      <c r="AZ796" s="5">
        <f t="shared" si="378"/>
        <v>0</v>
      </c>
      <c r="BA796" s="7">
        <f>IF(AY796&lt;&gt;0,VLOOKUP(AY796,'2021 ROO Import'!$A$1:$D$966,4,FALSE),0)</f>
        <v>0</v>
      </c>
    </row>
    <row r="797" spans="1:53" ht="9.75" customHeight="1" x14ac:dyDescent="0.2">
      <c r="A797" s="25">
        <f t="shared" si="384"/>
        <v>797</v>
      </c>
      <c r="B797" s="3" t="str">
        <f t="shared" si="393"/>
        <v>923-OP</v>
      </c>
      <c r="C797" s="3" t="str">
        <f t="shared" si="393"/>
        <v>OUTSIDE SERVICES</v>
      </c>
      <c r="E797" s="44" t="s">
        <v>1060</v>
      </c>
      <c r="F797" s="3">
        <f>($AZ797)</f>
        <v>0</v>
      </c>
      <c r="G797" s="34">
        <f>INDEX(Func_Alloc,MATCH($E797,FA_Desc,0),MATCH(G$6,$G$6:$AV$6,0))*$F797</f>
        <v>0</v>
      </c>
      <c r="H797" s="34">
        <f t="shared" si="395"/>
        <v>0</v>
      </c>
      <c r="I797" s="34">
        <f t="shared" si="395"/>
        <v>0</v>
      </c>
      <c r="J797" s="34">
        <f t="shared" si="395"/>
        <v>0</v>
      </c>
      <c r="K797" s="34">
        <f t="shared" si="395"/>
        <v>0</v>
      </c>
      <c r="L797" s="34">
        <f t="shared" si="395"/>
        <v>0</v>
      </c>
      <c r="M797" s="34">
        <f t="shared" si="395"/>
        <v>0</v>
      </c>
      <c r="N797" s="34">
        <f t="shared" si="395"/>
        <v>0</v>
      </c>
      <c r="O797" s="34">
        <f t="shared" si="395"/>
        <v>0</v>
      </c>
      <c r="P797" s="34">
        <f t="shared" si="395"/>
        <v>0</v>
      </c>
      <c r="Q797" s="34">
        <f t="shared" si="395"/>
        <v>0</v>
      </c>
      <c r="R797" s="34">
        <f t="shared" si="395"/>
        <v>0</v>
      </c>
      <c r="S797" s="34">
        <f t="shared" si="395"/>
        <v>0</v>
      </c>
      <c r="T797" s="34">
        <f t="shared" si="395"/>
        <v>0</v>
      </c>
      <c r="U797" s="34">
        <f t="shared" si="395"/>
        <v>0</v>
      </c>
      <c r="V797" s="34">
        <f t="shared" si="395"/>
        <v>0</v>
      </c>
      <c r="W797" s="34">
        <f t="shared" si="395"/>
        <v>0</v>
      </c>
      <c r="X797" s="34">
        <f t="shared" si="395"/>
        <v>0</v>
      </c>
      <c r="Y797" s="34">
        <f t="shared" si="395"/>
        <v>0</v>
      </c>
      <c r="Z797" s="34">
        <f t="shared" si="395"/>
        <v>0</v>
      </c>
      <c r="AA797" s="34">
        <f t="shared" si="395"/>
        <v>0</v>
      </c>
      <c r="AB797" s="34">
        <f t="shared" si="395"/>
        <v>0</v>
      </c>
      <c r="AC797" s="34">
        <f t="shared" si="395"/>
        <v>0</v>
      </c>
      <c r="AD797" s="34">
        <f t="shared" si="395"/>
        <v>0</v>
      </c>
      <c r="AE797" s="34">
        <f t="shared" si="395"/>
        <v>0</v>
      </c>
      <c r="AF797" s="34">
        <f t="shared" si="395"/>
        <v>0</v>
      </c>
      <c r="AG797" s="34">
        <f t="shared" si="395"/>
        <v>0</v>
      </c>
      <c r="AH797" s="34">
        <f t="shared" si="395"/>
        <v>0</v>
      </c>
      <c r="AI797" s="34">
        <f t="shared" si="395"/>
        <v>0</v>
      </c>
      <c r="AJ797" s="34">
        <f t="shared" si="395"/>
        <v>0</v>
      </c>
      <c r="AK797" s="34">
        <f t="shared" si="395"/>
        <v>0</v>
      </c>
      <c r="AL797" s="34">
        <f t="shared" si="395"/>
        <v>0</v>
      </c>
      <c r="AM797" s="34">
        <f t="shared" si="395"/>
        <v>0</v>
      </c>
      <c r="AN797" s="34">
        <f t="shared" si="395"/>
        <v>0</v>
      </c>
      <c r="AO797" s="34">
        <f t="shared" si="395"/>
        <v>0</v>
      </c>
      <c r="AP797" s="34">
        <f t="shared" si="395"/>
        <v>0</v>
      </c>
      <c r="AQ797" s="34">
        <f t="shared" si="395"/>
        <v>0</v>
      </c>
      <c r="AR797" s="34">
        <f t="shared" si="395"/>
        <v>0</v>
      </c>
      <c r="AS797" s="34">
        <f t="shared" si="395"/>
        <v>0</v>
      </c>
      <c r="AT797" s="34">
        <f t="shared" si="395"/>
        <v>0</v>
      </c>
      <c r="AU797" s="34">
        <f t="shared" si="395"/>
        <v>0</v>
      </c>
      <c r="AV797" s="34">
        <f t="shared" si="395"/>
        <v>0</v>
      </c>
      <c r="AX797" s="35" t="str">
        <f t="shared" si="371"/>
        <v>OK</v>
      </c>
      <c r="AY797" s="53">
        <v>933</v>
      </c>
      <c r="AZ797" s="5">
        <f t="shared" si="378"/>
        <v>0</v>
      </c>
      <c r="BA797" s="7">
        <f>IF(AY797&lt;&gt;0,VLOOKUP(AY797,'2021 ROO Import'!$A$1:$D$966,4,FALSE),0)</f>
        <v>0</v>
      </c>
    </row>
    <row r="798" spans="1:53" ht="9.75" customHeight="1" x14ac:dyDescent="0.2">
      <c r="A798" s="25">
        <f t="shared" si="384"/>
        <v>798</v>
      </c>
      <c r="B798" s="3" t="str">
        <f>(B502)</f>
        <v>924-OP</v>
      </c>
      <c r="C798" s="3" t="str">
        <f>(C502)</f>
        <v>PROPERTY INSURANCE</v>
      </c>
      <c r="AX798" s="35" t="str">
        <f t="shared" si="371"/>
        <v/>
      </c>
      <c r="AY798" s="53">
        <v>934</v>
      </c>
      <c r="AZ798" s="5">
        <f t="shared" si="378"/>
        <v>0</v>
      </c>
      <c r="BA798" s="7">
        <f>IF(AY798&lt;&gt;0,VLOOKUP(AY798,'2021 ROO Import'!$A$1:$D$966,4,FALSE),0)</f>
        <v>0</v>
      </c>
    </row>
    <row r="799" spans="1:53" ht="9.75" customHeight="1" x14ac:dyDescent="0.2">
      <c r="A799" s="25">
        <f t="shared" si="384"/>
        <v>799</v>
      </c>
      <c r="C799" s="3" t="str">
        <f>(C503)</f>
        <v xml:space="preserve">  PRODUCTION - STEAM</v>
      </c>
      <c r="E799" s="44" t="s">
        <v>1004</v>
      </c>
      <c r="F799" s="3">
        <f>($AZ799)</f>
        <v>0</v>
      </c>
      <c r="G799" s="34">
        <f t="shared" ref="G799:V799" si="397">INDEX(Func_Alloc,MATCH($E799,FA_Desc,0),MATCH(G$6,$G$6:$AV$6,0))*$F799</f>
        <v>0</v>
      </c>
      <c r="H799" s="34">
        <f t="shared" si="397"/>
        <v>0</v>
      </c>
      <c r="I799" s="34">
        <f t="shared" si="397"/>
        <v>0</v>
      </c>
      <c r="J799" s="34">
        <f t="shared" si="397"/>
        <v>0</v>
      </c>
      <c r="K799" s="34">
        <f t="shared" si="397"/>
        <v>0</v>
      </c>
      <c r="L799" s="34">
        <f t="shared" si="397"/>
        <v>0</v>
      </c>
      <c r="M799" s="34">
        <f t="shared" si="397"/>
        <v>0</v>
      </c>
      <c r="N799" s="34">
        <f t="shared" si="397"/>
        <v>0</v>
      </c>
      <c r="O799" s="34">
        <f t="shared" si="397"/>
        <v>0</v>
      </c>
      <c r="P799" s="34">
        <f t="shared" si="397"/>
        <v>0</v>
      </c>
      <c r="Q799" s="34">
        <f t="shared" si="397"/>
        <v>0</v>
      </c>
      <c r="R799" s="34">
        <f t="shared" si="397"/>
        <v>0</v>
      </c>
      <c r="S799" s="34">
        <f t="shared" si="397"/>
        <v>0</v>
      </c>
      <c r="T799" s="34">
        <f t="shared" si="397"/>
        <v>0</v>
      </c>
      <c r="U799" s="34">
        <f t="shared" si="397"/>
        <v>0</v>
      </c>
      <c r="V799" s="34">
        <f t="shared" si="397"/>
        <v>0</v>
      </c>
      <c r="W799" s="34">
        <f t="shared" ref="H799:AV800" si="398">INDEX(Func_Alloc,MATCH($E799,FA_Desc,0),MATCH(W$6,$G$6:$AV$6,0))*$F799</f>
        <v>0</v>
      </c>
      <c r="X799" s="34">
        <f t="shared" si="398"/>
        <v>0</v>
      </c>
      <c r="Y799" s="34">
        <f t="shared" si="398"/>
        <v>0</v>
      </c>
      <c r="Z799" s="34">
        <f t="shared" si="398"/>
        <v>0</v>
      </c>
      <c r="AA799" s="34">
        <f t="shared" si="398"/>
        <v>0</v>
      </c>
      <c r="AB799" s="34">
        <f t="shared" si="398"/>
        <v>0</v>
      </c>
      <c r="AC799" s="34">
        <f t="shared" si="398"/>
        <v>0</v>
      </c>
      <c r="AD799" s="34">
        <f t="shared" si="398"/>
        <v>0</v>
      </c>
      <c r="AE799" s="34">
        <f t="shared" si="398"/>
        <v>0</v>
      </c>
      <c r="AF799" s="34">
        <f t="shared" si="398"/>
        <v>0</v>
      </c>
      <c r="AG799" s="34">
        <f t="shared" si="398"/>
        <v>0</v>
      </c>
      <c r="AH799" s="34">
        <f t="shared" si="398"/>
        <v>0</v>
      </c>
      <c r="AI799" s="34">
        <f t="shared" si="398"/>
        <v>0</v>
      </c>
      <c r="AJ799" s="34">
        <f t="shared" si="398"/>
        <v>0</v>
      </c>
      <c r="AK799" s="34">
        <f t="shared" si="398"/>
        <v>0</v>
      </c>
      <c r="AL799" s="34">
        <f t="shared" si="398"/>
        <v>0</v>
      </c>
      <c r="AM799" s="34">
        <f t="shared" si="398"/>
        <v>0</v>
      </c>
      <c r="AN799" s="34">
        <f t="shared" si="398"/>
        <v>0</v>
      </c>
      <c r="AO799" s="34">
        <f t="shared" si="398"/>
        <v>0</v>
      </c>
      <c r="AP799" s="34">
        <f t="shared" si="398"/>
        <v>0</v>
      </c>
      <c r="AQ799" s="34">
        <f t="shared" si="398"/>
        <v>0</v>
      </c>
      <c r="AR799" s="34">
        <f t="shared" si="398"/>
        <v>0</v>
      </c>
      <c r="AS799" s="34">
        <f t="shared" si="398"/>
        <v>0</v>
      </c>
      <c r="AT799" s="34">
        <f t="shared" si="398"/>
        <v>0</v>
      </c>
      <c r="AU799" s="34">
        <f t="shared" si="398"/>
        <v>0</v>
      </c>
      <c r="AV799" s="34">
        <f t="shared" si="398"/>
        <v>0</v>
      </c>
      <c r="AX799" s="35" t="str">
        <f t="shared" si="371"/>
        <v>OK</v>
      </c>
      <c r="AY799" s="53">
        <v>935</v>
      </c>
      <c r="AZ799" s="5">
        <f t="shared" si="378"/>
        <v>0</v>
      </c>
      <c r="BA799" s="7">
        <f>IF(AY799&lt;&gt;0,VLOOKUP(AY799,'2021 ROO Import'!$A$1:$D$966,4,FALSE),0)</f>
        <v>0</v>
      </c>
    </row>
    <row r="800" spans="1:53" ht="9.75" customHeight="1" x14ac:dyDescent="0.2">
      <c r="A800" s="25">
        <f t="shared" si="384"/>
        <v>800</v>
      </c>
      <c r="C800" s="3" t="str">
        <f>(C504)</f>
        <v xml:space="preserve">  ALL RISK &amp; MISCELLANEOUS</v>
      </c>
      <c r="E800" s="44" t="s">
        <v>639</v>
      </c>
      <c r="F800" s="3">
        <f>($AZ800)</f>
        <v>325445.56820045516</v>
      </c>
      <c r="G800" s="34">
        <f>INDEX(Func_Alloc,MATCH($E800,FA_Desc,0),MATCH(G$6,$G$6:$AV$6,0))*$F800</f>
        <v>56341.268280136072</v>
      </c>
      <c r="H800" s="34">
        <f t="shared" si="398"/>
        <v>9767.8044650643915</v>
      </c>
      <c r="I800" s="34">
        <f t="shared" si="398"/>
        <v>0</v>
      </c>
      <c r="J800" s="34">
        <f t="shared" si="398"/>
        <v>66983.985188720166</v>
      </c>
      <c r="K800" s="34">
        <f t="shared" si="398"/>
        <v>0</v>
      </c>
      <c r="L800" s="34">
        <f t="shared" si="398"/>
        <v>0</v>
      </c>
      <c r="M800" s="34">
        <f t="shared" si="398"/>
        <v>0</v>
      </c>
      <c r="N800" s="34">
        <f t="shared" si="398"/>
        <v>74110.994910664478</v>
      </c>
      <c r="O800" s="34">
        <f t="shared" si="398"/>
        <v>0</v>
      </c>
      <c r="P800" s="34">
        <f t="shared" si="398"/>
        <v>4.6068806338513557</v>
      </c>
      <c r="Q800" s="34">
        <f t="shared" si="398"/>
        <v>21703.636168413021</v>
      </c>
      <c r="R800" s="34">
        <f t="shared" si="398"/>
        <v>1113.4905983143083</v>
      </c>
      <c r="S800" s="34">
        <f t="shared" si="398"/>
        <v>0</v>
      </c>
      <c r="T800" s="34">
        <f t="shared" si="398"/>
        <v>27926.069104144743</v>
      </c>
      <c r="U800" s="34">
        <f t="shared" si="398"/>
        <v>13445.885124217832</v>
      </c>
      <c r="V800" s="34">
        <f t="shared" si="398"/>
        <v>1755.0602824969765</v>
      </c>
      <c r="W800" s="34">
        <f t="shared" si="398"/>
        <v>6326.7057608829027</v>
      </c>
      <c r="X800" s="34">
        <f t="shared" si="398"/>
        <v>3046.1916626473239</v>
      </c>
      <c r="Y800" s="34">
        <f t="shared" si="398"/>
        <v>1806.4554981307197</v>
      </c>
      <c r="Z800" s="34">
        <f t="shared" si="398"/>
        <v>18462.256437024764</v>
      </c>
      <c r="AA800" s="34">
        <f t="shared" si="398"/>
        <v>8889.2345807897036</v>
      </c>
      <c r="AB800" s="34">
        <f t="shared" si="398"/>
        <v>2067.0668484073531</v>
      </c>
      <c r="AC800" s="34">
        <f t="shared" si="398"/>
        <v>995.25440849242921</v>
      </c>
      <c r="AD800" s="34">
        <f t="shared" si="398"/>
        <v>3784.0116228950887</v>
      </c>
      <c r="AE800" s="34">
        <f t="shared" si="398"/>
        <v>6357.7483024830863</v>
      </c>
      <c r="AF800" s="34">
        <f t="shared" si="398"/>
        <v>299.31920792777765</v>
      </c>
      <c r="AG800" s="34">
        <f t="shared" si="398"/>
        <v>258.52286796817947</v>
      </c>
      <c r="AH800" s="34">
        <f t="shared" si="398"/>
        <v>0</v>
      </c>
      <c r="AI800" s="34">
        <f t="shared" si="398"/>
        <v>0</v>
      </c>
      <c r="AJ800" s="34">
        <f t="shared" si="398"/>
        <v>0</v>
      </c>
      <c r="AK800" s="34">
        <f t="shared" si="398"/>
        <v>0</v>
      </c>
      <c r="AL800" s="34">
        <f t="shared" si="398"/>
        <v>0</v>
      </c>
      <c r="AM800" s="34">
        <f t="shared" si="398"/>
        <v>0</v>
      </c>
      <c r="AN800" s="34">
        <f t="shared" si="398"/>
        <v>0</v>
      </c>
      <c r="AO800" s="34">
        <f t="shared" si="398"/>
        <v>0</v>
      </c>
      <c r="AP800" s="34">
        <f t="shared" si="398"/>
        <v>0</v>
      </c>
      <c r="AQ800" s="34">
        <f t="shared" si="398"/>
        <v>0</v>
      </c>
      <c r="AR800" s="34">
        <f t="shared" si="398"/>
        <v>0</v>
      </c>
      <c r="AS800" s="34">
        <f t="shared" si="398"/>
        <v>0</v>
      </c>
      <c r="AT800" s="34">
        <f t="shared" si="398"/>
        <v>0</v>
      </c>
      <c r="AU800" s="34">
        <f t="shared" si="398"/>
        <v>0</v>
      </c>
      <c r="AV800" s="34">
        <f t="shared" si="398"/>
        <v>0</v>
      </c>
      <c r="AX800" s="35" t="str">
        <f t="shared" si="371"/>
        <v>OK</v>
      </c>
      <c r="AY800" s="53">
        <v>936</v>
      </c>
      <c r="AZ800" s="5">
        <f t="shared" si="378"/>
        <v>325445.56820045516</v>
      </c>
      <c r="BA800" s="7">
        <f>IF(AY800&lt;&gt;0,VLOOKUP(AY800,'2021 ROO Import'!$A$1:$D$966,4,FALSE),0)</f>
        <v>325445.56820045516</v>
      </c>
    </row>
    <row r="801" spans="1:53" ht="9.75" customHeight="1" x14ac:dyDescent="0.2">
      <c r="A801" s="25">
        <f t="shared" si="384"/>
        <v>801</v>
      </c>
      <c r="C801" s="3" t="str">
        <f>(C505)</f>
        <v xml:space="preserve">  TOTAL ACCOUNT 924</v>
      </c>
      <c r="E801" s="46"/>
      <c r="F801" s="3">
        <f>SUM(F798:F800)</f>
        <v>325445.56820045516</v>
      </c>
      <c r="AX801" s="35" t="str">
        <f t="shared" si="371"/>
        <v/>
      </c>
      <c r="AZ801" s="5">
        <f t="shared" si="378"/>
        <v>0</v>
      </c>
      <c r="BA801" s="7">
        <f>IF(AY801&lt;&gt;0,VLOOKUP(AY801,'2021 ROO Import'!$A$1:$D$966,4,FALSE),0)</f>
        <v>0</v>
      </c>
    </row>
    <row r="802" spans="1:53" ht="9.75" customHeight="1" x14ac:dyDescent="0.2">
      <c r="A802" s="25">
        <f t="shared" si="384"/>
        <v>802</v>
      </c>
      <c r="AX802" s="35" t="str">
        <f t="shared" si="371"/>
        <v/>
      </c>
      <c r="AZ802" s="5">
        <f t="shared" si="378"/>
        <v>0</v>
      </c>
      <c r="BA802" s="7">
        <f>IF(AY802&lt;&gt;0,VLOOKUP(AY802,'2021 ROO Import'!$A$1:$D$966,4,FALSE),0)</f>
        <v>0</v>
      </c>
    </row>
    <row r="803" spans="1:53" ht="9.75" customHeight="1" x14ac:dyDescent="0.2">
      <c r="A803" s="25">
        <f t="shared" si="384"/>
        <v>803</v>
      </c>
      <c r="B803" s="3" t="str">
        <f t="shared" ref="B803:C805" si="399">(B508)</f>
        <v>925-OP</v>
      </c>
      <c r="C803" s="3" t="str">
        <f t="shared" si="399"/>
        <v>INJURIES &amp; DAMAGES</v>
      </c>
      <c r="E803" s="44" t="s">
        <v>63</v>
      </c>
      <c r="F803" s="3">
        <f t="shared" ref="F803:F815" si="400">($AZ803)</f>
        <v>100339.6718691073</v>
      </c>
      <c r="G803" s="34">
        <f t="shared" ref="G803:V803" si="401">INDEX(Func_Alloc,MATCH($E803,FA_Desc,0),MATCH(G$6,$G$6:$AV$6,0))*$F803</f>
        <v>16797.027744161052</v>
      </c>
      <c r="H803" s="34">
        <f t="shared" si="401"/>
        <v>0</v>
      </c>
      <c r="I803" s="34">
        <f t="shared" si="401"/>
        <v>0</v>
      </c>
      <c r="J803" s="34">
        <f t="shared" si="401"/>
        <v>19969.852934725637</v>
      </c>
      <c r="K803" s="34">
        <f t="shared" si="401"/>
        <v>0</v>
      </c>
      <c r="L803" s="34">
        <f t="shared" si="401"/>
        <v>0</v>
      </c>
      <c r="M803" s="34">
        <f t="shared" si="401"/>
        <v>0</v>
      </c>
      <c r="N803" s="34">
        <f t="shared" si="401"/>
        <v>13756.750664842932</v>
      </c>
      <c r="O803" s="34">
        <f t="shared" si="401"/>
        <v>0</v>
      </c>
      <c r="P803" s="34">
        <f t="shared" si="401"/>
        <v>1.2865799044192088</v>
      </c>
      <c r="Q803" s="34">
        <f t="shared" si="401"/>
        <v>5732.1809040166272</v>
      </c>
      <c r="R803" s="34">
        <f t="shared" si="401"/>
        <v>284.5566577079793</v>
      </c>
      <c r="S803" s="34">
        <f t="shared" si="401"/>
        <v>0</v>
      </c>
      <c r="T803" s="34">
        <f t="shared" si="401"/>
        <v>9409.4052544633232</v>
      </c>
      <c r="U803" s="34">
        <f t="shared" si="401"/>
        <v>4530.454381778638</v>
      </c>
      <c r="V803" s="34">
        <f t="shared" si="401"/>
        <v>359.78233899689786</v>
      </c>
      <c r="W803" s="34">
        <f t="shared" ref="H803:AV805" si="402">INDEX(Func_Alloc,MATCH($E803,FA_Desc,0),MATCH(W$6,$G$6:$AV$6,0))*$F803</f>
        <v>501.45867514217923</v>
      </c>
      <c r="X803" s="34">
        <f t="shared" si="402"/>
        <v>241.44306580919746</v>
      </c>
      <c r="Y803" s="34">
        <f t="shared" si="402"/>
        <v>143.1807981962356</v>
      </c>
      <c r="Z803" s="34">
        <f t="shared" si="402"/>
        <v>1463.3300493104696</v>
      </c>
      <c r="AA803" s="34">
        <f t="shared" si="402"/>
        <v>704.56632003837433</v>
      </c>
      <c r="AB803" s="34">
        <f t="shared" si="402"/>
        <v>713.18438574544177</v>
      </c>
      <c r="AC803" s="34">
        <f t="shared" si="402"/>
        <v>343.38507461817568</v>
      </c>
      <c r="AD803" s="34">
        <f t="shared" si="402"/>
        <v>297.14068476219916</v>
      </c>
      <c r="AE803" s="34">
        <f t="shared" si="402"/>
        <v>6408.9058826017681</v>
      </c>
      <c r="AF803" s="34">
        <f t="shared" si="402"/>
        <v>186.88715835622222</v>
      </c>
      <c r="AG803" s="34">
        <f t="shared" si="402"/>
        <v>975.27370611960521</v>
      </c>
      <c r="AH803" s="34">
        <f t="shared" si="402"/>
        <v>0</v>
      </c>
      <c r="AI803" s="34">
        <f t="shared" si="402"/>
        <v>1273.9026079250807</v>
      </c>
      <c r="AJ803" s="34">
        <f t="shared" si="402"/>
        <v>11530.655177969802</v>
      </c>
      <c r="AK803" s="34">
        <f t="shared" si="402"/>
        <v>0</v>
      </c>
      <c r="AL803" s="34">
        <f t="shared" si="402"/>
        <v>0</v>
      </c>
      <c r="AM803" s="34">
        <f t="shared" si="402"/>
        <v>4715.0608219150608</v>
      </c>
      <c r="AN803" s="34">
        <f t="shared" si="402"/>
        <v>0</v>
      </c>
      <c r="AO803" s="34">
        <f t="shared" si="402"/>
        <v>0</v>
      </c>
      <c r="AP803" s="34">
        <f t="shared" si="402"/>
        <v>0</v>
      </c>
      <c r="AQ803" s="34">
        <f t="shared" si="402"/>
        <v>0</v>
      </c>
      <c r="AR803" s="34">
        <f t="shared" si="402"/>
        <v>0</v>
      </c>
      <c r="AS803" s="34">
        <f t="shared" si="402"/>
        <v>0</v>
      </c>
      <c r="AT803" s="34">
        <f t="shared" si="402"/>
        <v>0</v>
      </c>
      <c r="AU803" s="34">
        <f t="shared" si="402"/>
        <v>0</v>
      </c>
      <c r="AV803" s="34">
        <f t="shared" si="402"/>
        <v>0</v>
      </c>
      <c r="AX803" s="35" t="str">
        <f t="shared" si="371"/>
        <v>OK</v>
      </c>
      <c r="AY803" s="53">
        <v>938</v>
      </c>
      <c r="AZ803" s="5">
        <f t="shared" si="378"/>
        <v>100339.6718691073</v>
      </c>
      <c r="BA803" s="7">
        <f>IF(AY803&lt;&gt;0,VLOOKUP(AY803,'2021 ROO Import'!$A$1:$D$966,4,FALSE),0)</f>
        <v>100339.6718691073</v>
      </c>
    </row>
    <row r="804" spans="1:53" ht="9.75" customHeight="1" x14ac:dyDescent="0.2">
      <c r="A804" s="25">
        <f t="shared" si="384"/>
        <v>804</v>
      </c>
      <c r="B804" s="3" t="str">
        <f t="shared" si="399"/>
        <v>926-OP</v>
      </c>
      <c r="C804" s="3" t="str">
        <f t="shared" si="399"/>
        <v>EMPLOYEE PENSIONS &amp; BENEFITS</v>
      </c>
      <c r="E804" s="44" t="s">
        <v>63</v>
      </c>
      <c r="F804" s="3">
        <f t="shared" si="400"/>
        <v>0</v>
      </c>
      <c r="G804" s="34">
        <f>INDEX(Func_Alloc,MATCH($E804,FA_Desc,0),MATCH(G$6,$G$6:$AV$6,0))*$F804</f>
        <v>0</v>
      </c>
      <c r="H804" s="34">
        <f t="shared" si="402"/>
        <v>0</v>
      </c>
      <c r="I804" s="34">
        <f t="shared" si="402"/>
        <v>0</v>
      </c>
      <c r="J804" s="34">
        <f t="shared" si="402"/>
        <v>0</v>
      </c>
      <c r="K804" s="34">
        <f t="shared" si="402"/>
        <v>0</v>
      </c>
      <c r="L804" s="34">
        <f t="shared" si="402"/>
        <v>0</v>
      </c>
      <c r="M804" s="34">
        <f t="shared" si="402"/>
        <v>0</v>
      </c>
      <c r="N804" s="34">
        <f t="shared" si="402"/>
        <v>0</v>
      </c>
      <c r="O804" s="34">
        <f t="shared" si="402"/>
        <v>0</v>
      </c>
      <c r="P804" s="34">
        <f t="shared" si="402"/>
        <v>0</v>
      </c>
      <c r="Q804" s="34">
        <f t="shared" si="402"/>
        <v>0</v>
      </c>
      <c r="R804" s="34">
        <f t="shared" si="402"/>
        <v>0</v>
      </c>
      <c r="S804" s="34">
        <f t="shared" si="402"/>
        <v>0</v>
      </c>
      <c r="T804" s="34">
        <f t="shared" si="402"/>
        <v>0</v>
      </c>
      <c r="U804" s="34">
        <f t="shared" si="402"/>
        <v>0</v>
      </c>
      <c r="V804" s="34">
        <f t="shared" si="402"/>
        <v>0</v>
      </c>
      <c r="W804" s="34">
        <f t="shared" si="402"/>
        <v>0</v>
      </c>
      <c r="X804" s="34">
        <f t="shared" si="402"/>
        <v>0</v>
      </c>
      <c r="Y804" s="34">
        <f t="shared" si="402"/>
        <v>0</v>
      </c>
      <c r="Z804" s="34">
        <f t="shared" si="402"/>
        <v>0</v>
      </c>
      <c r="AA804" s="34">
        <f t="shared" si="402"/>
        <v>0</v>
      </c>
      <c r="AB804" s="34">
        <f t="shared" si="402"/>
        <v>0</v>
      </c>
      <c r="AC804" s="34">
        <f t="shared" si="402"/>
        <v>0</v>
      </c>
      <c r="AD804" s="34">
        <f t="shared" si="402"/>
        <v>0</v>
      </c>
      <c r="AE804" s="34">
        <f t="shared" si="402"/>
        <v>0</v>
      </c>
      <c r="AF804" s="34">
        <f t="shared" si="402"/>
        <v>0</v>
      </c>
      <c r="AG804" s="34">
        <f t="shared" si="402"/>
        <v>0</v>
      </c>
      <c r="AH804" s="34">
        <f t="shared" si="402"/>
        <v>0</v>
      </c>
      <c r="AI804" s="34">
        <f t="shared" si="402"/>
        <v>0</v>
      </c>
      <c r="AJ804" s="34">
        <f t="shared" si="402"/>
        <v>0</v>
      </c>
      <c r="AK804" s="34">
        <f t="shared" si="402"/>
        <v>0</v>
      </c>
      <c r="AL804" s="34">
        <f t="shared" si="402"/>
        <v>0</v>
      </c>
      <c r="AM804" s="34">
        <f t="shared" si="402"/>
        <v>0</v>
      </c>
      <c r="AN804" s="34">
        <f t="shared" si="402"/>
        <v>0</v>
      </c>
      <c r="AO804" s="34">
        <f t="shared" si="402"/>
        <v>0</v>
      </c>
      <c r="AP804" s="34">
        <f t="shared" si="402"/>
        <v>0</v>
      </c>
      <c r="AQ804" s="34">
        <f t="shared" si="402"/>
        <v>0</v>
      </c>
      <c r="AR804" s="34">
        <f t="shared" si="402"/>
        <v>0</v>
      </c>
      <c r="AS804" s="34">
        <f t="shared" si="402"/>
        <v>0</v>
      </c>
      <c r="AT804" s="34">
        <f t="shared" si="402"/>
        <v>0</v>
      </c>
      <c r="AU804" s="34">
        <f t="shared" si="402"/>
        <v>0</v>
      </c>
      <c r="AV804" s="34">
        <f t="shared" si="402"/>
        <v>0</v>
      </c>
      <c r="AX804" s="35" t="str">
        <f t="shared" ref="AX804:AX829" si="403">IF(E804&lt;&gt;0,IF(ROUND(SUM(G804:AV804),5)=ROUND(F804,5),"OK","ERROR!"),"")</f>
        <v>OK</v>
      </c>
      <c r="AY804" s="53">
        <v>939</v>
      </c>
      <c r="AZ804" s="5">
        <f t="shared" si="378"/>
        <v>0</v>
      </c>
      <c r="BA804" s="7">
        <f>IF(AY804&lt;&gt;0,VLOOKUP(AY804,'2021 ROO Import'!$A$1:$D$966,4,FALSE),0)</f>
        <v>0</v>
      </c>
    </row>
    <row r="805" spans="1:53" ht="9.75" customHeight="1" x14ac:dyDescent="0.2">
      <c r="A805" s="25">
        <f t="shared" si="384"/>
        <v>805</v>
      </c>
      <c r="B805" s="3" t="str">
        <f t="shared" si="399"/>
        <v>927-OP</v>
      </c>
      <c r="C805" s="3" t="str">
        <f t="shared" si="399"/>
        <v>FRANCHISE REQUIREMENTS</v>
      </c>
      <c r="E805" s="44" t="s">
        <v>1004</v>
      </c>
      <c r="F805" s="3">
        <f t="shared" si="400"/>
        <v>0</v>
      </c>
      <c r="G805" s="34">
        <f>INDEX(Func_Alloc,MATCH($E805,FA_Desc,0),MATCH(G$6,$G$6:$AV$6,0))*$F805</f>
        <v>0</v>
      </c>
      <c r="H805" s="34">
        <f t="shared" si="402"/>
        <v>0</v>
      </c>
      <c r="I805" s="34">
        <f t="shared" si="402"/>
        <v>0</v>
      </c>
      <c r="J805" s="34">
        <f t="shared" si="402"/>
        <v>0</v>
      </c>
      <c r="K805" s="34">
        <f t="shared" si="402"/>
        <v>0</v>
      </c>
      <c r="L805" s="34">
        <f t="shared" si="402"/>
        <v>0</v>
      </c>
      <c r="M805" s="34">
        <f t="shared" si="402"/>
        <v>0</v>
      </c>
      <c r="N805" s="34">
        <f t="shared" si="402"/>
        <v>0</v>
      </c>
      <c r="O805" s="34">
        <f t="shared" si="402"/>
        <v>0</v>
      </c>
      <c r="P805" s="34">
        <f t="shared" si="402"/>
        <v>0</v>
      </c>
      <c r="Q805" s="34">
        <f t="shared" si="402"/>
        <v>0</v>
      </c>
      <c r="R805" s="34">
        <f t="shared" si="402"/>
        <v>0</v>
      </c>
      <c r="S805" s="34">
        <f t="shared" si="402"/>
        <v>0</v>
      </c>
      <c r="T805" s="34">
        <f t="shared" si="402"/>
        <v>0</v>
      </c>
      <c r="U805" s="34">
        <f t="shared" si="402"/>
        <v>0</v>
      </c>
      <c r="V805" s="34">
        <f t="shared" si="402"/>
        <v>0</v>
      </c>
      <c r="W805" s="34">
        <f t="shared" si="402"/>
        <v>0</v>
      </c>
      <c r="X805" s="34">
        <f t="shared" si="402"/>
        <v>0</v>
      </c>
      <c r="Y805" s="34">
        <f t="shared" si="402"/>
        <v>0</v>
      </c>
      <c r="Z805" s="34">
        <f t="shared" si="402"/>
        <v>0</v>
      </c>
      <c r="AA805" s="34">
        <f t="shared" si="402"/>
        <v>0</v>
      </c>
      <c r="AB805" s="34">
        <f t="shared" si="402"/>
        <v>0</v>
      </c>
      <c r="AC805" s="34">
        <f t="shared" si="402"/>
        <v>0</v>
      </c>
      <c r="AD805" s="34">
        <f t="shared" si="402"/>
        <v>0</v>
      </c>
      <c r="AE805" s="34">
        <f t="shared" si="402"/>
        <v>0</v>
      </c>
      <c r="AF805" s="34">
        <f t="shared" si="402"/>
        <v>0</v>
      </c>
      <c r="AG805" s="34">
        <f t="shared" si="402"/>
        <v>0</v>
      </c>
      <c r="AH805" s="34">
        <f t="shared" si="402"/>
        <v>0</v>
      </c>
      <c r="AI805" s="34">
        <f t="shared" si="402"/>
        <v>0</v>
      </c>
      <c r="AJ805" s="34">
        <f t="shared" si="402"/>
        <v>0</v>
      </c>
      <c r="AK805" s="34">
        <f t="shared" si="402"/>
        <v>0</v>
      </c>
      <c r="AL805" s="34">
        <f t="shared" si="402"/>
        <v>0</v>
      </c>
      <c r="AM805" s="34">
        <f t="shared" si="402"/>
        <v>0</v>
      </c>
      <c r="AN805" s="34">
        <f t="shared" si="402"/>
        <v>0</v>
      </c>
      <c r="AO805" s="34">
        <f t="shared" si="402"/>
        <v>0</v>
      </c>
      <c r="AP805" s="34">
        <f t="shared" si="402"/>
        <v>0</v>
      </c>
      <c r="AQ805" s="34">
        <f t="shared" si="402"/>
        <v>0</v>
      </c>
      <c r="AR805" s="34">
        <f t="shared" si="402"/>
        <v>0</v>
      </c>
      <c r="AS805" s="34">
        <f t="shared" si="402"/>
        <v>0</v>
      </c>
      <c r="AT805" s="34">
        <f t="shared" si="402"/>
        <v>0</v>
      </c>
      <c r="AU805" s="34">
        <f t="shared" si="402"/>
        <v>0</v>
      </c>
      <c r="AV805" s="34">
        <f t="shared" si="402"/>
        <v>0</v>
      </c>
      <c r="AX805" s="35" t="str">
        <f t="shared" si="403"/>
        <v>OK</v>
      </c>
      <c r="AY805" s="53">
        <v>940</v>
      </c>
      <c r="AZ805" s="5">
        <f t="shared" si="378"/>
        <v>0</v>
      </c>
      <c r="BA805" s="7">
        <f>IF(AY805&lt;&gt;0,VLOOKUP(AY805,'2021 ROO Import'!$A$1:$D$966,4,FALSE),0)</f>
        <v>0</v>
      </c>
    </row>
    <row r="806" spans="1:53" ht="9.75" customHeight="1" x14ac:dyDescent="0.2">
      <c r="A806" s="25">
        <f t="shared" si="384"/>
        <v>806</v>
      </c>
      <c r="B806" s="3" t="str">
        <f>(B512)</f>
        <v>928-OP</v>
      </c>
      <c r="C806" s="3" t="str">
        <f>(C512)</f>
        <v>REGULATORY COMMISSION EXPENSES</v>
      </c>
      <c r="F806" s="3">
        <f t="shared" si="400"/>
        <v>0</v>
      </c>
      <c r="AX806" s="35" t="str">
        <f t="shared" si="403"/>
        <v/>
      </c>
      <c r="AY806" s="53">
        <v>941</v>
      </c>
      <c r="AZ806" s="5">
        <f t="shared" si="378"/>
        <v>0</v>
      </c>
      <c r="BA806" s="7">
        <f>IF(AY806&lt;&gt;0,VLOOKUP(AY806,'2021 ROO Import'!$A$1:$D$966,4,FALSE),0)</f>
        <v>0</v>
      </c>
    </row>
    <row r="807" spans="1:53" ht="9.75" customHeight="1" x14ac:dyDescent="0.2">
      <c r="A807" s="25">
        <f t="shared" si="384"/>
        <v>807</v>
      </c>
      <c r="C807" s="3" t="str">
        <f>"  FERC ADMIN ASSESSMENTS"</f>
        <v xml:space="preserve">  FERC ADMIN ASSESSMENTS</v>
      </c>
      <c r="E807" s="44" t="s">
        <v>1004</v>
      </c>
      <c r="F807" s="3">
        <f t="shared" si="400"/>
        <v>0</v>
      </c>
      <c r="G807" s="34">
        <f t="shared" ref="G807:V807" si="404">INDEX(Func_Alloc,MATCH($E807,FA_Desc,0),MATCH(G$6,$G$6:$AV$6,0))*$F807</f>
        <v>0</v>
      </c>
      <c r="H807" s="34">
        <f t="shared" si="404"/>
        <v>0</v>
      </c>
      <c r="I807" s="34">
        <f t="shared" si="404"/>
        <v>0</v>
      </c>
      <c r="J807" s="34">
        <f t="shared" si="404"/>
        <v>0</v>
      </c>
      <c r="K807" s="34">
        <f t="shared" si="404"/>
        <v>0</v>
      </c>
      <c r="L807" s="34">
        <f t="shared" si="404"/>
        <v>0</v>
      </c>
      <c r="M807" s="34">
        <f t="shared" si="404"/>
        <v>0</v>
      </c>
      <c r="N807" s="34">
        <f t="shared" si="404"/>
        <v>0</v>
      </c>
      <c r="O807" s="34">
        <f t="shared" si="404"/>
        <v>0</v>
      </c>
      <c r="P807" s="34">
        <f t="shared" si="404"/>
        <v>0</v>
      </c>
      <c r="Q807" s="34">
        <f t="shared" si="404"/>
        <v>0</v>
      </c>
      <c r="R807" s="34">
        <f t="shared" si="404"/>
        <v>0</v>
      </c>
      <c r="S807" s="34">
        <f t="shared" si="404"/>
        <v>0</v>
      </c>
      <c r="T807" s="34">
        <f t="shared" si="404"/>
        <v>0</v>
      </c>
      <c r="U807" s="34">
        <f t="shared" si="404"/>
        <v>0</v>
      </c>
      <c r="V807" s="34">
        <f t="shared" si="404"/>
        <v>0</v>
      </c>
      <c r="W807" s="34">
        <f t="shared" ref="H807:AV813" si="405">INDEX(Func_Alloc,MATCH($E807,FA_Desc,0),MATCH(W$6,$G$6:$AV$6,0))*$F807</f>
        <v>0</v>
      </c>
      <c r="X807" s="34">
        <f t="shared" si="405"/>
        <v>0</v>
      </c>
      <c r="Y807" s="34">
        <f t="shared" si="405"/>
        <v>0</v>
      </c>
      <c r="Z807" s="34">
        <f t="shared" si="405"/>
        <v>0</v>
      </c>
      <c r="AA807" s="34">
        <f t="shared" si="405"/>
        <v>0</v>
      </c>
      <c r="AB807" s="34">
        <f t="shared" si="405"/>
        <v>0</v>
      </c>
      <c r="AC807" s="34">
        <f t="shared" si="405"/>
        <v>0</v>
      </c>
      <c r="AD807" s="34">
        <f t="shared" si="405"/>
        <v>0</v>
      </c>
      <c r="AE807" s="34">
        <f t="shared" si="405"/>
        <v>0</v>
      </c>
      <c r="AF807" s="34">
        <f t="shared" si="405"/>
        <v>0</v>
      </c>
      <c r="AG807" s="34">
        <f t="shared" si="405"/>
        <v>0</v>
      </c>
      <c r="AH807" s="34">
        <f t="shared" si="405"/>
        <v>0</v>
      </c>
      <c r="AI807" s="34">
        <f t="shared" si="405"/>
        <v>0</v>
      </c>
      <c r="AJ807" s="34">
        <f t="shared" si="405"/>
        <v>0</v>
      </c>
      <c r="AK807" s="34">
        <f t="shared" si="405"/>
        <v>0</v>
      </c>
      <c r="AL807" s="34">
        <f t="shared" si="405"/>
        <v>0</v>
      </c>
      <c r="AM807" s="34">
        <f t="shared" si="405"/>
        <v>0</v>
      </c>
      <c r="AN807" s="34">
        <f t="shared" si="405"/>
        <v>0</v>
      </c>
      <c r="AO807" s="34">
        <f t="shared" si="405"/>
        <v>0</v>
      </c>
      <c r="AP807" s="34">
        <f t="shared" si="405"/>
        <v>0</v>
      </c>
      <c r="AQ807" s="34">
        <f t="shared" si="405"/>
        <v>0</v>
      </c>
      <c r="AR807" s="34">
        <f t="shared" si="405"/>
        <v>0</v>
      </c>
      <c r="AS807" s="34">
        <f t="shared" si="405"/>
        <v>0</v>
      </c>
      <c r="AT807" s="34">
        <f t="shared" si="405"/>
        <v>0</v>
      </c>
      <c r="AU807" s="34">
        <f t="shared" si="405"/>
        <v>0</v>
      </c>
      <c r="AV807" s="34">
        <f t="shared" si="405"/>
        <v>0</v>
      </c>
      <c r="AX807" s="35" t="str">
        <f t="shared" si="403"/>
        <v>OK</v>
      </c>
      <c r="AZ807" s="5">
        <f t="shared" si="378"/>
        <v>0</v>
      </c>
      <c r="BA807" s="7">
        <f>IF(AY807&lt;&gt;0,VLOOKUP(AY807,'2021 ROO Import'!$A$1:$D$966,4,FALSE),0)</f>
        <v>0</v>
      </c>
    </row>
    <row r="808" spans="1:53" ht="9.75" customHeight="1" x14ac:dyDescent="0.2">
      <c r="A808" s="25">
        <f t="shared" si="384"/>
        <v>808</v>
      </c>
      <c r="C808" s="3" t="str">
        <f>"  FERC RATE CASE EXPENSE"</f>
        <v xml:space="preserve">  FERC RATE CASE EXPENSE</v>
      </c>
      <c r="E808" s="44" t="s">
        <v>1004</v>
      </c>
      <c r="F808" s="3">
        <f t="shared" si="400"/>
        <v>0</v>
      </c>
      <c r="G808" s="34">
        <f t="shared" ref="G808:G815" si="406">INDEX(Func_Alloc,MATCH($E808,FA_Desc,0),MATCH(G$6,$G$6:$AV$6,0))*$F808</f>
        <v>0</v>
      </c>
      <c r="H808" s="34">
        <f t="shared" si="405"/>
        <v>0</v>
      </c>
      <c r="I808" s="34">
        <f t="shared" si="405"/>
        <v>0</v>
      </c>
      <c r="J808" s="34">
        <f t="shared" si="405"/>
        <v>0</v>
      </c>
      <c r="K808" s="34">
        <f t="shared" si="405"/>
        <v>0</v>
      </c>
      <c r="L808" s="34">
        <f t="shared" si="405"/>
        <v>0</v>
      </c>
      <c r="M808" s="34">
        <f t="shared" si="405"/>
        <v>0</v>
      </c>
      <c r="N808" s="34">
        <f t="shared" si="405"/>
        <v>0</v>
      </c>
      <c r="O808" s="34">
        <f t="shared" si="405"/>
        <v>0</v>
      </c>
      <c r="P808" s="34">
        <f t="shared" si="405"/>
        <v>0</v>
      </c>
      <c r="Q808" s="34">
        <f t="shared" si="405"/>
        <v>0</v>
      </c>
      <c r="R808" s="34">
        <f t="shared" si="405"/>
        <v>0</v>
      </c>
      <c r="S808" s="34">
        <f t="shared" si="405"/>
        <v>0</v>
      </c>
      <c r="T808" s="34">
        <f t="shared" si="405"/>
        <v>0</v>
      </c>
      <c r="U808" s="34">
        <f t="shared" si="405"/>
        <v>0</v>
      </c>
      <c r="V808" s="34">
        <f t="shared" si="405"/>
        <v>0</v>
      </c>
      <c r="W808" s="34">
        <f t="shared" si="405"/>
        <v>0</v>
      </c>
      <c r="X808" s="34">
        <f t="shared" si="405"/>
        <v>0</v>
      </c>
      <c r="Y808" s="34">
        <f t="shared" si="405"/>
        <v>0</v>
      </c>
      <c r="Z808" s="34">
        <f t="shared" si="405"/>
        <v>0</v>
      </c>
      <c r="AA808" s="34">
        <f t="shared" si="405"/>
        <v>0</v>
      </c>
      <c r="AB808" s="34">
        <f t="shared" si="405"/>
        <v>0</v>
      </c>
      <c r="AC808" s="34">
        <f t="shared" si="405"/>
        <v>0</v>
      </c>
      <c r="AD808" s="34">
        <f t="shared" si="405"/>
        <v>0</v>
      </c>
      <c r="AE808" s="34">
        <f t="shared" si="405"/>
        <v>0</v>
      </c>
      <c r="AF808" s="34">
        <f t="shared" si="405"/>
        <v>0</v>
      </c>
      <c r="AG808" s="34">
        <f t="shared" si="405"/>
        <v>0</v>
      </c>
      <c r="AH808" s="34">
        <f t="shared" si="405"/>
        <v>0</v>
      </c>
      <c r="AI808" s="34">
        <f t="shared" si="405"/>
        <v>0</v>
      </c>
      <c r="AJ808" s="34">
        <f t="shared" si="405"/>
        <v>0</v>
      </c>
      <c r="AK808" s="34">
        <f t="shared" si="405"/>
        <v>0</v>
      </c>
      <c r="AL808" s="34">
        <f t="shared" si="405"/>
        <v>0</v>
      </c>
      <c r="AM808" s="34">
        <f t="shared" si="405"/>
        <v>0</v>
      </c>
      <c r="AN808" s="34">
        <f t="shared" si="405"/>
        <v>0</v>
      </c>
      <c r="AO808" s="34">
        <f t="shared" si="405"/>
        <v>0</v>
      </c>
      <c r="AP808" s="34">
        <f t="shared" si="405"/>
        <v>0</v>
      </c>
      <c r="AQ808" s="34">
        <f t="shared" si="405"/>
        <v>0</v>
      </c>
      <c r="AR808" s="34">
        <f t="shared" si="405"/>
        <v>0</v>
      </c>
      <c r="AS808" s="34">
        <f t="shared" si="405"/>
        <v>0</v>
      </c>
      <c r="AT808" s="34">
        <f t="shared" si="405"/>
        <v>0</v>
      </c>
      <c r="AU808" s="34">
        <f t="shared" si="405"/>
        <v>0</v>
      </c>
      <c r="AV808" s="34">
        <f t="shared" si="405"/>
        <v>0</v>
      </c>
      <c r="AX808" s="35" t="str">
        <f t="shared" si="403"/>
        <v>OK</v>
      </c>
      <c r="AZ808" s="5">
        <f t="shared" si="378"/>
        <v>0</v>
      </c>
      <c r="BA808" s="7">
        <f>IF(AY808&lt;&gt;0,VLOOKUP(AY808,'2021 ROO Import'!$A$1:$D$966,4,FALSE),0)</f>
        <v>0</v>
      </c>
    </row>
    <row r="809" spans="1:53" ht="9.75" customHeight="1" x14ac:dyDescent="0.2">
      <c r="A809" s="25">
        <f t="shared" si="384"/>
        <v>809</v>
      </c>
      <c r="C809" s="3" t="str">
        <f>"  SEC EXPENSES"</f>
        <v xml:space="preserve">  SEC EXPENSES</v>
      </c>
      <c r="E809" s="44" t="s">
        <v>1004</v>
      </c>
      <c r="F809" s="3">
        <f t="shared" si="400"/>
        <v>0</v>
      </c>
      <c r="G809" s="34">
        <f t="shared" si="406"/>
        <v>0</v>
      </c>
      <c r="H809" s="34">
        <f t="shared" si="405"/>
        <v>0</v>
      </c>
      <c r="I809" s="34">
        <f t="shared" si="405"/>
        <v>0</v>
      </c>
      <c r="J809" s="34">
        <f t="shared" si="405"/>
        <v>0</v>
      </c>
      <c r="K809" s="34">
        <f t="shared" si="405"/>
        <v>0</v>
      </c>
      <c r="L809" s="34">
        <f t="shared" si="405"/>
        <v>0</v>
      </c>
      <c r="M809" s="34">
        <f t="shared" si="405"/>
        <v>0</v>
      </c>
      <c r="N809" s="34">
        <f t="shared" si="405"/>
        <v>0</v>
      </c>
      <c r="O809" s="34">
        <f t="shared" si="405"/>
        <v>0</v>
      </c>
      <c r="P809" s="34">
        <f t="shared" si="405"/>
        <v>0</v>
      </c>
      <c r="Q809" s="34">
        <f t="shared" si="405"/>
        <v>0</v>
      </c>
      <c r="R809" s="34">
        <f t="shared" si="405"/>
        <v>0</v>
      </c>
      <c r="S809" s="34">
        <f t="shared" si="405"/>
        <v>0</v>
      </c>
      <c r="T809" s="34">
        <f t="shared" si="405"/>
        <v>0</v>
      </c>
      <c r="U809" s="34">
        <f t="shared" si="405"/>
        <v>0</v>
      </c>
      <c r="V809" s="34">
        <f t="shared" si="405"/>
        <v>0</v>
      </c>
      <c r="W809" s="34">
        <f t="shared" si="405"/>
        <v>0</v>
      </c>
      <c r="X809" s="34">
        <f t="shared" si="405"/>
        <v>0</v>
      </c>
      <c r="Y809" s="34">
        <f t="shared" si="405"/>
        <v>0</v>
      </c>
      <c r="Z809" s="34">
        <f t="shared" si="405"/>
        <v>0</v>
      </c>
      <c r="AA809" s="34">
        <f t="shared" si="405"/>
        <v>0</v>
      </c>
      <c r="AB809" s="34">
        <f t="shared" si="405"/>
        <v>0</v>
      </c>
      <c r="AC809" s="34">
        <f t="shared" si="405"/>
        <v>0</v>
      </c>
      <c r="AD809" s="34">
        <f t="shared" si="405"/>
        <v>0</v>
      </c>
      <c r="AE809" s="34">
        <f t="shared" si="405"/>
        <v>0</v>
      </c>
      <c r="AF809" s="34">
        <f t="shared" si="405"/>
        <v>0</v>
      </c>
      <c r="AG809" s="34">
        <f t="shared" si="405"/>
        <v>0</v>
      </c>
      <c r="AH809" s="34">
        <f t="shared" si="405"/>
        <v>0</v>
      </c>
      <c r="AI809" s="34">
        <f t="shared" si="405"/>
        <v>0</v>
      </c>
      <c r="AJ809" s="34">
        <f t="shared" si="405"/>
        <v>0</v>
      </c>
      <c r="AK809" s="34">
        <f t="shared" si="405"/>
        <v>0</v>
      </c>
      <c r="AL809" s="34">
        <f t="shared" si="405"/>
        <v>0</v>
      </c>
      <c r="AM809" s="34">
        <f t="shared" si="405"/>
        <v>0</v>
      </c>
      <c r="AN809" s="34">
        <f t="shared" si="405"/>
        <v>0</v>
      </c>
      <c r="AO809" s="34">
        <f t="shared" si="405"/>
        <v>0</v>
      </c>
      <c r="AP809" s="34">
        <f t="shared" si="405"/>
        <v>0</v>
      </c>
      <c r="AQ809" s="34">
        <f t="shared" si="405"/>
        <v>0</v>
      </c>
      <c r="AR809" s="34">
        <f t="shared" si="405"/>
        <v>0</v>
      </c>
      <c r="AS809" s="34">
        <f t="shared" si="405"/>
        <v>0</v>
      </c>
      <c r="AT809" s="34">
        <f t="shared" si="405"/>
        <v>0</v>
      </c>
      <c r="AU809" s="34">
        <f t="shared" si="405"/>
        <v>0</v>
      </c>
      <c r="AV809" s="34">
        <f t="shared" si="405"/>
        <v>0</v>
      </c>
      <c r="AX809" s="35" t="str">
        <f t="shared" si="403"/>
        <v>OK</v>
      </c>
      <c r="AZ809" s="5">
        <f t="shared" si="378"/>
        <v>0</v>
      </c>
      <c r="BA809" s="7">
        <f>IF(AY809&lt;&gt;0,VLOOKUP(AY809,'2021 ROO Import'!$A$1:$D$966,4,FALSE),0)</f>
        <v>0</v>
      </c>
    </row>
    <row r="810" spans="1:53" ht="9.75" customHeight="1" x14ac:dyDescent="0.2">
      <c r="A810" s="25">
        <f t="shared" si="384"/>
        <v>810</v>
      </c>
      <c r="C810" s="3" t="str">
        <f>"  IDAHO PUC - RATE CASE"</f>
        <v xml:space="preserve">  IDAHO PUC - RATE CASE</v>
      </c>
      <c r="E810" s="44" t="s">
        <v>1004</v>
      </c>
      <c r="F810" s="3">
        <f t="shared" si="400"/>
        <v>0</v>
      </c>
      <c r="G810" s="34">
        <f t="shared" si="406"/>
        <v>0</v>
      </c>
      <c r="H810" s="34">
        <f t="shared" si="405"/>
        <v>0</v>
      </c>
      <c r="I810" s="34">
        <f t="shared" si="405"/>
        <v>0</v>
      </c>
      <c r="J810" s="34">
        <f t="shared" si="405"/>
        <v>0</v>
      </c>
      <c r="K810" s="34">
        <f t="shared" si="405"/>
        <v>0</v>
      </c>
      <c r="L810" s="34">
        <f t="shared" si="405"/>
        <v>0</v>
      </c>
      <c r="M810" s="34">
        <f t="shared" si="405"/>
        <v>0</v>
      </c>
      <c r="N810" s="34">
        <f t="shared" si="405"/>
        <v>0</v>
      </c>
      <c r="O810" s="34">
        <f t="shared" si="405"/>
        <v>0</v>
      </c>
      <c r="P810" s="34">
        <f t="shared" si="405"/>
        <v>0</v>
      </c>
      <c r="Q810" s="34">
        <f t="shared" si="405"/>
        <v>0</v>
      </c>
      <c r="R810" s="34">
        <f t="shared" si="405"/>
        <v>0</v>
      </c>
      <c r="S810" s="34">
        <f t="shared" si="405"/>
        <v>0</v>
      </c>
      <c r="T810" s="34">
        <f t="shared" si="405"/>
        <v>0</v>
      </c>
      <c r="U810" s="34">
        <f t="shared" si="405"/>
        <v>0</v>
      </c>
      <c r="V810" s="34">
        <f t="shared" si="405"/>
        <v>0</v>
      </c>
      <c r="W810" s="34">
        <f t="shared" si="405"/>
        <v>0</v>
      </c>
      <c r="X810" s="34">
        <f t="shared" si="405"/>
        <v>0</v>
      </c>
      <c r="Y810" s="34">
        <f t="shared" si="405"/>
        <v>0</v>
      </c>
      <c r="Z810" s="34">
        <f t="shared" si="405"/>
        <v>0</v>
      </c>
      <c r="AA810" s="34">
        <f t="shared" si="405"/>
        <v>0</v>
      </c>
      <c r="AB810" s="34">
        <f t="shared" si="405"/>
        <v>0</v>
      </c>
      <c r="AC810" s="34">
        <f t="shared" si="405"/>
        <v>0</v>
      </c>
      <c r="AD810" s="34">
        <f t="shared" si="405"/>
        <v>0</v>
      </c>
      <c r="AE810" s="34">
        <f t="shared" si="405"/>
        <v>0</v>
      </c>
      <c r="AF810" s="34">
        <f t="shared" si="405"/>
        <v>0</v>
      </c>
      <c r="AG810" s="34">
        <f t="shared" si="405"/>
        <v>0</v>
      </c>
      <c r="AH810" s="34">
        <f t="shared" si="405"/>
        <v>0</v>
      </c>
      <c r="AI810" s="34">
        <f t="shared" si="405"/>
        <v>0</v>
      </c>
      <c r="AJ810" s="34">
        <f t="shared" si="405"/>
        <v>0</v>
      </c>
      <c r="AK810" s="34">
        <f t="shared" si="405"/>
        <v>0</v>
      </c>
      <c r="AL810" s="34">
        <f t="shared" si="405"/>
        <v>0</v>
      </c>
      <c r="AM810" s="34">
        <f t="shared" si="405"/>
        <v>0</v>
      </c>
      <c r="AN810" s="34">
        <f t="shared" si="405"/>
        <v>0</v>
      </c>
      <c r="AO810" s="34">
        <f t="shared" si="405"/>
        <v>0</v>
      </c>
      <c r="AP810" s="34">
        <f t="shared" si="405"/>
        <v>0</v>
      </c>
      <c r="AQ810" s="34">
        <f t="shared" si="405"/>
        <v>0</v>
      </c>
      <c r="AR810" s="34">
        <f t="shared" si="405"/>
        <v>0</v>
      </c>
      <c r="AS810" s="34">
        <f t="shared" si="405"/>
        <v>0</v>
      </c>
      <c r="AT810" s="34">
        <f t="shared" si="405"/>
        <v>0</v>
      </c>
      <c r="AU810" s="34">
        <f t="shared" si="405"/>
        <v>0</v>
      </c>
      <c r="AV810" s="34">
        <f t="shared" si="405"/>
        <v>0</v>
      </c>
      <c r="AX810" s="35" t="str">
        <f t="shared" si="403"/>
        <v>OK</v>
      </c>
      <c r="AZ810" s="5">
        <f t="shared" si="378"/>
        <v>0</v>
      </c>
      <c r="BA810" s="7">
        <f>IF(AY810&lt;&gt;0,VLOOKUP(AY810,'2021 ROO Import'!$A$1:$D$966,4,FALSE),0)</f>
        <v>0</v>
      </c>
    </row>
    <row r="811" spans="1:53" ht="9.75" customHeight="1" x14ac:dyDescent="0.2">
      <c r="A811" s="25">
        <f t="shared" si="384"/>
        <v>811</v>
      </c>
      <c r="C811" s="3" t="str">
        <f>"                       -  OTHER"</f>
        <v xml:space="preserve">                       -  OTHER</v>
      </c>
      <c r="E811" s="44" t="s">
        <v>1004</v>
      </c>
      <c r="F811" s="3">
        <f t="shared" si="400"/>
        <v>0</v>
      </c>
      <c r="G811" s="34">
        <f t="shared" si="406"/>
        <v>0</v>
      </c>
      <c r="H811" s="34">
        <f t="shared" si="405"/>
        <v>0</v>
      </c>
      <c r="I811" s="34">
        <f t="shared" si="405"/>
        <v>0</v>
      </c>
      <c r="J811" s="34">
        <f t="shared" si="405"/>
        <v>0</v>
      </c>
      <c r="K811" s="34">
        <f t="shared" si="405"/>
        <v>0</v>
      </c>
      <c r="L811" s="34">
        <f t="shared" si="405"/>
        <v>0</v>
      </c>
      <c r="M811" s="34">
        <f t="shared" si="405"/>
        <v>0</v>
      </c>
      <c r="N811" s="34">
        <f t="shared" si="405"/>
        <v>0</v>
      </c>
      <c r="O811" s="34">
        <f t="shared" si="405"/>
        <v>0</v>
      </c>
      <c r="P811" s="34">
        <f t="shared" si="405"/>
        <v>0</v>
      </c>
      <c r="Q811" s="34">
        <f t="shared" si="405"/>
        <v>0</v>
      </c>
      <c r="R811" s="34">
        <f t="shared" si="405"/>
        <v>0</v>
      </c>
      <c r="S811" s="34">
        <f t="shared" si="405"/>
        <v>0</v>
      </c>
      <c r="T811" s="34">
        <f t="shared" si="405"/>
        <v>0</v>
      </c>
      <c r="U811" s="34">
        <f t="shared" si="405"/>
        <v>0</v>
      </c>
      <c r="V811" s="34">
        <f t="shared" si="405"/>
        <v>0</v>
      </c>
      <c r="W811" s="34">
        <f t="shared" si="405"/>
        <v>0</v>
      </c>
      <c r="X811" s="34">
        <f t="shared" si="405"/>
        <v>0</v>
      </c>
      <c r="Y811" s="34">
        <f t="shared" si="405"/>
        <v>0</v>
      </c>
      <c r="Z811" s="34">
        <f t="shared" si="405"/>
        <v>0</v>
      </c>
      <c r="AA811" s="34">
        <f t="shared" si="405"/>
        <v>0</v>
      </c>
      <c r="AB811" s="34">
        <f t="shared" si="405"/>
        <v>0</v>
      </c>
      <c r="AC811" s="34">
        <f t="shared" si="405"/>
        <v>0</v>
      </c>
      <c r="AD811" s="34">
        <f t="shared" si="405"/>
        <v>0</v>
      </c>
      <c r="AE811" s="34">
        <f t="shared" si="405"/>
        <v>0</v>
      </c>
      <c r="AF811" s="34">
        <f t="shared" si="405"/>
        <v>0</v>
      </c>
      <c r="AG811" s="34">
        <f t="shared" si="405"/>
        <v>0</v>
      </c>
      <c r="AH811" s="34">
        <f t="shared" si="405"/>
        <v>0</v>
      </c>
      <c r="AI811" s="34">
        <f t="shared" si="405"/>
        <v>0</v>
      </c>
      <c r="AJ811" s="34">
        <f t="shared" si="405"/>
        <v>0</v>
      </c>
      <c r="AK811" s="34">
        <f t="shared" si="405"/>
        <v>0</v>
      </c>
      <c r="AL811" s="34">
        <f t="shared" si="405"/>
        <v>0</v>
      </c>
      <c r="AM811" s="34">
        <f t="shared" si="405"/>
        <v>0</v>
      </c>
      <c r="AN811" s="34">
        <f t="shared" si="405"/>
        <v>0</v>
      </c>
      <c r="AO811" s="34">
        <f t="shared" si="405"/>
        <v>0</v>
      </c>
      <c r="AP811" s="34">
        <f t="shared" si="405"/>
        <v>0</v>
      </c>
      <c r="AQ811" s="34">
        <f t="shared" si="405"/>
        <v>0</v>
      </c>
      <c r="AR811" s="34">
        <f t="shared" si="405"/>
        <v>0</v>
      </c>
      <c r="AS811" s="34">
        <f t="shared" si="405"/>
        <v>0</v>
      </c>
      <c r="AT811" s="34">
        <f t="shared" si="405"/>
        <v>0</v>
      </c>
      <c r="AU811" s="34">
        <f t="shared" si="405"/>
        <v>0</v>
      </c>
      <c r="AV811" s="34">
        <f t="shared" si="405"/>
        <v>0</v>
      </c>
      <c r="AX811" s="35" t="str">
        <f t="shared" si="403"/>
        <v>OK</v>
      </c>
      <c r="AZ811" s="5">
        <f t="shared" si="378"/>
        <v>0</v>
      </c>
      <c r="BA811" s="7">
        <f>IF(AY811&lt;&gt;0,VLOOKUP(AY811,'2021 ROO Import'!$A$1:$D$966,4,FALSE),0)</f>
        <v>0</v>
      </c>
    </row>
    <row r="812" spans="1:53" ht="9.75" customHeight="1" x14ac:dyDescent="0.2">
      <c r="A812" s="25">
        <f t="shared" si="384"/>
        <v>812</v>
      </c>
      <c r="C812" s="3" t="str">
        <f>"  OREGON PUC - RATE CASE"</f>
        <v xml:space="preserve">  OREGON PUC - RATE CASE</v>
      </c>
      <c r="E812" s="44" t="s">
        <v>1004</v>
      </c>
      <c r="F812" s="3">
        <f t="shared" si="400"/>
        <v>0</v>
      </c>
      <c r="G812" s="34">
        <f t="shared" si="406"/>
        <v>0</v>
      </c>
      <c r="H812" s="34">
        <f t="shared" si="405"/>
        <v>0</v>
      </c>
      <c r="I812" s="34">
        <f t="shared" si="405"/>
        <v>0</v>
      </c>
      <c r="J812" s="34">
        <f t="shared" si="405"/>
        <v>0</v>
      </c>
      <c r="K812" s="34">
        <f t="shared" si="405"/>
        <v>0</v>
      </c>
      <c r="L812" s="34">
        <f t="shared" si="405"/>
        <v>0</v>
      </c>
      <c r="M812" s="34">
        <f t="shared" si="405"/>
        <v>0</v>
      </c>
      <c r="N812" s="34">
        <f t="shared" si="405"/>
        <v>0</v>
      </c>
      <c r="O812" s="34">
        <f t="shared" si="405"/>
        <v>0</v>
      </c>
      <c r="P812" s="34">
        <f t="shared" si="405"/>
        <v>0</v>
      </c>
      <c r="Q812" s="34">
        <f t="shared" si="405"/>
        <v>0</v>
      </c>
      <c r="R812" s="34">
        <f t="shared" si="405"/>
        <v>0</v>
      </c>
      <c r="S812" s="34">
        <f t="shared" si="405"/>
        <v>0</v>
      </c>
      <c r="T812" s="34">
        <f t="shared" si="405"/>
        <v>0</v>
      </c>
      <c r="U812" s="34">
        <f t="shared" si="405"/>
        <v>0</v>
      </c>
      <c r="V812" s="34">
        <f t="shared" si="405"/>
        <v>0</v>
      </c>
      <c r="W812" s="34">
        <f t="shared" si="405"/>
        <v>0</v>
      </c>
      <c r="X812" s="34">
        <f t="shared" si="405"/>
        <v>0</v>
      </c>
      <c r="Y812" s="34">
        <f t="shared" si="405"/>
        <v>0</v>
      </c>
      <c r="Z812" s="34">
        <f t="shared" si="405"/>
        <v>0</v>
      </c>
      <c r="AA812" s="34">
        <f t="shared" si="405"/>
        <v>0</v>
      </c>
      <c r="AB812" s="34">
        <f t="shared" si="405"/>
        <v>0</v>
      </c>
      <c r="AC812" s="34">
        <f t="shared" si="405"/>
        <v>0</v>
      </c>
      <c r="AD812" s="34">
        <f t="shared" si="405"/>
        <v>0</v>
      </c>
      <c r="AE812" s="34">
        <f t="shared" si="405"/>
        <v>0</v>
      </c>
      <c r="AF812" s="34">
        <f t="shared" si="405"/>
        <v>0</v>
      </c>
      <c r="AG812" s="34">
        <f t="shared" si="405"/>
        <v>0</v>
      </c>
      <c r="AH812" s="34">
        <f t="shared" si="405"/>
        <v>0</v>
      </c>
      <c r="AI812" s="34">
        <f t="shared" si="405"/>
        <v>0</v>
      </c>
      <c r="AJ812" s="34">
        <f t="shared" si="405"/>
        <v>0</v>
      </c>
      <c r="AK812" s="34">
        <f t="shared" si="405"/>
        <v>0</v>
      </c>
      <c r="AL812" s="34">
        <f t="shared" si="405"/>
        <v>0</v>
      </c>
      <c r="AM812" s="34">
        <f t="shared" si="405"/>
        <v>0</v>
      </c>
      <c r="AN812" s="34">
        <f t="shared" si="405"/>
        <v>0</v>
      </c>
      <c r="AO812" s="34">
        <f t="shared" si="405"/>
        <v>0</v>
      </c>
      <c r="AP812" s="34">
        <f t="shared" si="405"/>
        <v>0</v>
      </c>
      <c r="AQ812" s="34">
        <f t="shared" si="405"/>
        <v>0</v>
      </c>
      <c r="AR812" s="34">
        <f t="shared" si="405"/>
        <v>0</v>
      </c>
      <c r="AS812" s="34">
        <f t="shared" si="405"/>
        <v>0</v>
      </c>
      <c r="AT812" s="34">
        <f t="shared" si="405"/>
        <v>0</v>
      </c>
      <c r="AU812" s="34">
        <f t="shared" si="405"/>
        <v>0</v>
      </c>
      <c r="AV812" s="34">
        <f t="shared" si="405"/>
        <v>0</v>
      </c>
      <c r="AX812" s="35" t="str">
        <f t="shared" si="403"/>
        <v>OK</v>
      </c>
      <c r="AZ812" s="5">
        <f t="shared" si="378"/>
        <v>0</v>
      </c>
      <c r="BA812" s="7">
        <f>IF(AY812&lt;&gt;0,VLOOKUP(AY812,'2021 ROO Import'!$A$1:$D$966,4,FALSE),0)</f>
        <v>0</v>
      </c>
    </row>
    <row r="813" spans="1:53" ht="9.75" customHeight="1" x14ac:dyDescent="0.2">
      <c r="A813" s="25">
        <f t="shared" si="384"/>
        <v>813</v>
      </c>
      <c r="C813" s="3" t="str">
        <f>"                      -OTHER"</f>
        <v xml:space="preserve">                      -OTHER</v>
      </c>
      <c r="E813" s="44" t="s">
        <v>1004</v>
      </c>
      <c r="F813" s="3">
        <f t="shared" si="400"/>
        <v>0</v>
      </c>
      <c r="G813" s="34">
        <f t="shared" si="406"/>
        <v>0</v>
      </c>
      <c r="H813" s="34">
        <f t="shared" si="405"/>
        <v>0</v>
      </c>
      <c r="I813" s="34">
        <f t="shared" si="405"/>
        <v>0</v>
      </c>
      <c r="J813" s="34">
        <f t="shared" si="405"/>
        <v>0</v>
      </c>
      <c r="K813" s="34">
        <f t="shared" si="405"/>
        <v>0</v>
      </c>
      <c r="L813" s="34">
        <f t="shared" si="405"/>
        <v>0</v>
      </c>
      <c r="M813" s="34">
        <f t="shared" si="405"/>
        <v>0</v>
      </c>
      <c r="N813" s="34">
        <f t="shared" si="405"/>
        <v>0</v>
      </c>
      <c r="O813" s="34">
        <f t="shared" si="405"/>
        <v>0</v>
      </c>
      <c r="P813" s="34">
        <f t="shared" si="405"/>
        <v>0</v>
      </c>
      <c r="Q813" s="34">
        <f t="shared" si="405"/>
        <v>0</v>
      </c>
      <c r="R813" s="34">
        <f t="shared" si="405"/>
        <v>0</v>
      </c>
      <c r="S813" s="34">
        <f t="shared" si="405"/>
        <v>0</v>
      </c>
      <c r="T813" s="34">
        <f t="shared" si="405"/>
        <v>0</v>
      </c>
      <c r="U813" s="34">
        <f t="shared" si="405"/>
        <v>0</v>
      </c>
      <c r="V813" s="34">
        <f t="shared" si="405"/>
        <v>0</v>
      </c>
      <c r="W813" s="34">
        <f t="shared" si="405"/>
        <v>0</v>
      </c>
      <c r="X813" s="34">
        <f t="shared" si="405"/>
        <v>0</v>
      </c>
      <c r="Y813" s="34">
        <f t="shared" si="405"/>
        <v>0</v>
      </c>
      <c r="Z813" s="34">
        <f t="shared" si="405"/>
        <v>0</v>
      </c>
      <c r="AA813" s="34">
        <f t="shared" si="405"/>
        <v>0</v>
      </c>
      <c r="AB813" s="34">
        <f t="shared" si="405"/>
        <v>0</v>
      </c>
      <c r="AC813" s="34">
        <f t="shared" si="405"/>
        <v>0</v>
      </c>
      <c r="AD813" s="34">
        <f t="shared" si="405"/>
        <v>0</v>
      </c>
      <c r="AE813" s="34">
        <f t="shared" si="405"/>
        <v>0</v>
      </c>
      <c r="AF813" s="34">
        <f t="shared" ref="H813:AV815" si="407">INDEX(Func_Alloc,MATCH($E813,FA_Desc,0),MATCH(AF$6,$G$6:$AV$6,0))*$F813</f>
        <v>0</v>
      </c>
      <c r="AG813" s="34">
        <f t="shared" si="407"/>
        <v>0</v>
      </c>
      <c r="AH813" s="34">
        <f t="shared" si="407"/>
        <v>0</v>
      </c>
      <c r="AI813" s="34">
        <f t="shared" si="407"/>
        <v>0</v>
      </c>
      <c r="AJ813" s="34">
        <f t="shared" si="407"/>
        <v>0</v>
      </c>
      <c r="AK813" s="34">
        <f t="shared" si="407"/>
        <v>0</v>
      </c>
      <c r="AL813" s="34">
        <f t="shared" si="407"/>
        <v>0</v>
      </c>
      <c r="AM813" s="34">
        <f t="shared" si="407"/>
        <v>0</v>
      </c>
      <c r="AN813" s="34">
        <f t="shared" si="407"/>
        <v>0</v>
      </c>
      <c r="AO813" s="34">
        <f t="shared" si="407"/>
        <v>0</v>
      </c>
      <c r="AP813" s="34">
        <f t="shared" si="407"/>
        <v>0</v>
      </c>
      <c r="AQ813" s="34">
        <f t="shared" si="407"/>
        <v>0</v>
      </c>
      <c r="AR813" s="34">
        <f t="shared" si="407"/>
        <v>0</v>
      </c>
      <c r="AS813" s="34">
        <f t="shared" si="407"/>
        <v>0</v>
      </c>
      <c r="AT813" s="34">
        <f t="shared" si="407"/>
        <v>0</v>
      </c>
      <c r="AU813" s="34">
        <f t="shared" si="407"/>
        <v>0</v>
      </c>
      <c r="AV813" s="34">
        <f t="shared" si="407"/>
        <v>0</v>
      </c>
      <c r="AX813" s="35" t="str">
        <f t="shared" si="403"/>
        <v>OK</v>
      </c>
      <c r="AZ813" s="5">
        <f t="shared" si="378"/>
        <v>0</v>
      </c>
      <c r="BA813" s="7">
        <f>IF(AY813&lt;&gt;0,VLOOKUP(AY813,'2021 ROO Import'!$A$1:$D$966,4,FALSE),0)</f>
        <v>0</v>
      </c>
    </row>
    <row r="814" spans="1:53" ht="9.75" customHeight="1" x14ac:dyDescent="0.2">
      <c r="A814" s="25">
        <f t="shared" si="384"/>
        <v>814</v>
      </c>
      <c r="C814" s="3" t="str">
        <f>"NEVADA PSC - RATE CASE"</f>
        <v>NEVADA PSC - RATE CASE</v>
      </c>
      <c r="E814" s="44" t="s">
        <v>1004</v>
      </c>
      <c r="F814" s="3">
        <f t="shared" si="400"/>
        <v>0</v>
      </c>
      <c r="G814" s="34">
        <f t="shared" si="406"/>
        <v>0</v>
      </c>
      <c r="H814" s="34">
        <f t="shared" si="407"/>
        <v>0</v>
      </c>
      <c r="I814" s="34">
        <f t="shared" si="407"/>
        <v>0</v>
      </c>
      <c r="J814" s="34">
        <f t="shared" si="407"/>
        <v>0</v>
      </c>
      <c r="K814" s="34">
        <f t="shared" si="407"/>
        <v>0</v>
      </c>
      <c r="L814" s="34">
        <f t="shared" si="407"/>
        <v>0</v>
      </c>
      <c r="M814" s="34">
        <f t="shared" si="407"/>
        <v>0</v>
      </c>
      <c r="N814" s="34">
        <f t="shared" si="407"/>
        <v>0</v>
      </c>
      <c r="O814" s="34">
        <f t="shared" si="407"/>
        <v>0</v>
      </c>
      <c r="P814" s="34">
        <f t="shared" si="407"/>
        <v>0</v>
      </c>
      <c r="Q814" s="34">
        <f t="shared" si="407"/>
        <v>0</v>
      </c>
      <c r="R814" s="34">
        <f t="shared" si="407"/>
        <v>0</v>
      </c>
      <c r="S814" s="34">
        <f t="shared" si="407"/>
        <v>0</v>
      </c>
      <c r="T814" s="34">
        <f t="shared" si="407"/>
        <v>0</v>
      </c>
      <c r="U814" s="34">
        <f t="shared" si="407"/>
        <v>0</v>
      </c>
      <c r="V814" s="34">
        <f t="shared" si="407"/>
        <v>0</v>
      </c>
      <c r="W814" s="34">
        <f t="shared" si="407"/>
        <v>0</v>
      </c>
      <c r="X814" s="34">
        <f t="shared" si="407"/>
        <v>0</v>
      </c>
      <c r="Y814" s="34">
        <f t="shared" si="407"/>
        <v>0</v>
      </c>
      <c r="Z814" s="34">
        <f t="shared" si="407"/>
        <v>0</v>
      </c>
      <c r="AA814" s="34">
        <f t="shared" si="407"/>
        <v>0</v>
      </c>
      <c r="AB814" s="34">
        <f t="shared" si="407"/>
        <v>0</v>
      </c>
      <c r="AC814" s="34">
        <f t="shared" si="407"/>
        <v>0</v>
      </c>
      <c r="AD814" s="34">
        <f t="shared" si="407"/>
        <v>0</v>
      </c>
      <c r="AE814" s="34">
        <f t="shared" si="407"/>
        <v>0</v>
      </c>
      <c r="AF814" s="34">
        <f t="shared" si="407"/>
        <v>0</v>
      </c>
      <c r="AG814" s="34">
        <f t="shared" si="407"/>
        <v>0</v>
      </c>
      <c r="AH814" s="34">
        <f t="shared" si="407"/>
        <v>0</v>
      </c>
      <c r="AI814" s="34">
        <f t="shared" si="407"/>
        <v>0</v>
      </c>
      <c r="AJ814" s="34">
        <f t="shared" si="407"/>
        <v>0</v>
      </c>
      <c r="AK814" s="34">
        <f t="shared" si="407"/>
        <v>0</v>
      </c>
      <c r="AL814" s="34">
        <f t="shared" si="407"/>
        <v>0</v>
      </c>
      <c r="AM814" s="34">
        <f t="shared" si="407"/>
        <v>0</v>
      </c>
      <c r="AN814" s="34">
        <f t="shared" si="407"/>
        <v>0</v>
      </c>
      <c r="AO814" s="34">
        <f t="shared" si="407"/>
        <v>0</v>
      </c>
      <c r="AP814" s="34">
        <f t="shared" si="407"/>
        <v>0</v>
      </c>
      <c r="AQ814" s="34">
        <f t="shared" si="407"/>
        <v>0</v>
      </c>
      <c r="AR814" s="34">
        <f t="shared" si="407"/>
        <v>0</v>
      </c>
      <c r="AS814" s="34">
        <f t="shared" si="407"/>
        <v>0</v>
      </c>
      <c r="AT814" s="34">
        <f t="shared" si="407"/>
        <v>0</v>
      </c>
      <c r="AU814" s="34">
        <f t="shared" si="407"/>
        <v>0</v>
      </c>
      <c r="AV814" s="34">
        <f t="shared" si="407"/>
        <v>0</v>
      </c>
      <c r="AX814" s="35" t="str">
        <f t="shared" si="403"/>
        <v>OK</v>
      </c>
      <c r="AZ814" s="5">
        <f t="shared" si="378"/>
        <v>0</v>
      </c>
      <c r="BA814" s="7">
        <f>IF(AY814&lt;&gt;0,VLOOKUP(AY814,'2021 ROO Import'!$A$1:$D$966,4,FALSE),0)</f>
        <v>0</v>
      </c>
    </row>
    <row r="815" spans="1:53" ht="9.75" customHeight="1" x14ac:dyDescent="0.2">
      <c r="A815" s="25">
        <f t="shared" si="384"/>
        <v>815</v>
      </c>
      <c r="C815" s="3" t="str">
        <f>"           -OTHER"</f>
        <v xml:space="preserve">           -OTHER</v>
      </c>
      <c r="E815" s="44" t="s">
        <v>1004</v>
      </c>
      <c r="F815" s="3">
        <f t="shared" si="400"/>
        <v>0</v>
      </c>
      <c r="G815" s="34">
        <f t="shared" si="406"/>
        <v>0</v>
      </c>
      <c r="H815" s="34">
        <f t="shared" si="407"/>
        <v>0</v>
      </c>
      <c r="I815" s="34">
        <f t="shared" si="407"/>
        <v>0</v>
      </c>
      <c r="J815" s="34">
        <f t="shared" si="407"/>
        <v>0</v>
      </c>
      <c r="K815" s="34">
        <f t="shared" si="407"/>
        <v>0</v>
      </c>
      <c r="L815" s="34">
        <f t="shared" si="407"/>
        <v>0</v>
      </c>
      <c r="M815" s="34">
        <f t="shared" si="407"/>
        <v>0</v>
      </c>
      <c r="N815" s="34">
        <f t="shared" si="407"/>
        <v>0</v>
      </c>
      <c r="O815" s="34">
        <f t="shared" si="407"/>
        <v>0</v>
      </c>
      <c r="P815" s="34">
        <f t="shared" si="407"/>
        <v>0</v>
      </c>
      <c r="Q815" s="34">
        <f t="shared" si="407"/>
        <v>0</v>
      </c>
      <c r="R815" s="34">
        <f t="shared" si="407"/>
        <v>0</v>
      </c>
      <c r="S815" s="34">
        <f t="shared" si="407"/>
        <v>0</v>
      </c>
      <c r="T815" s="34">
        <f t="shared" si="407"/>
        <v>0</v>
      </c>
      <c r="U815" s="34">
        <f t="shared" si="407"/>
        <v>0</v>
      </c>
      <c r="V815" s="34">
        <f t="shared" si="407"/>
        <v>0</v>
      </c>
      <c r="W815" s="34">
        <f t="shared" si="407"/>
        <v>0</v>
      </c>
      <c r="X815" s="34">
        <f t="shared" si="407"/>
        <v>0</v>
      </c>
      <c r="Y815" s="34">
        <f t="shared" si="407"/>
        <v>0</v>
      </c>
      <c r="Z815" s="34">
        <f t="shared" si="407"/>
        <v>0</v>
      </c>
      <c r="AA815" s="34">
        <f t="shared" si="407"/>
        <v>0</v>
      </c>
      <c r="AB815" s="34">
        <f t="shared" si="407"/>
        <v>0</v>
      </c>
      <c r="AC815" s="34">
        <f t="shared" si="407"/>
        <v>0</v>
      </c>
      <c r="AD815" s="34">
        <f t="shared" si="407"/>
        <v>0</v>
      </c>
      <c r="AE815" s="34">
        <f t="shared" si="407"/>
        <v>0</v>
      </c>
      <c r="AF815" s="34">
        <f t="shared" si="407"/>
        <v>0</v>
      </c>
      <c r="AG815" s="34">
        <f t="shared" si="407"/>
        <v>0</v>
      </c>
      <c r="AH815" s="34">
        <f t="shared" si="407"/>
        <v>0</v>
      </c>
      <c r="AI815" s="34">
        <f t="shared" si="407"/>
        <v>0</v>
      </c>
      <c r="AJ815" s="34">
        <f t="shared" si="407"/>
        <v>0</v>
      </c>
      <c r="AK815" s="34">
        <f t="shared" si="407"/>
        <v>0</v>
      </c>
      <c r="AL815" s="34">
        <f t="shared" si="407"/>
        <v>0</v>
      </c>
      <c r="AM815" s="34">
        <f t="shared" si="407"/>
        <v>0</v>
      </c>
      <c r="AN815" s="34">
        <f t="shared" si="407"/>
        <v>0</v>
      </c>
      <c r="AO815" s="34">
        <f t="shared" si="407"/>
        <v>0</v>
      </c>
      <c r="AP815" s="34">
        <f t="shared" si="407"/>
        <v>0</v>
      </c>
      <c r="AQ815" s="34">
        <f t="shared" si="407"/>
        <v>0</v>
      </c>
      <c r="AR815" s="34">
        <f t="shared" si="407"/>
        <v>0</v>
      </c>
      <c r="AS815" s="34">
        <f t="shared" si="407"/>
        <v>0</v>
      </c>
      <c r="AT815" s="34">
        <f t="shared" si="407"/>
        <v>0</v>
      </c>
      <c r="AU815" s="34">
        <f t="shared" si="407"/>
        <v>0</v>
      </c>
      <c r="AV815" s="34">
        <f t="shared" si="407"/>
        <v>0</v>
      </c>
      <c r="AX815" s="35" t="str">
        <f t="shared" si="403"/>
        <v>OK</v>
      </c>
      <c r="AZ815" s="5">
        <f t="shared" si="378"/>
        <v>0</v>
      </c>
      <c r="BA815" s="7">
        <f>IF(AY815&lt;&gt;0,VLOOKUP(AY815,'2021 ROO Import'!$A$1:$D$966,4,FALSE),0)</f>
        <v>0</v>
      </c>
    </row>
    <row r="816" spans="1:53" ht="9.75" customHeight="1" x14ac:dyDescent="0.2">
      <c r="A816" s="25">
        <f t="shared" si="384"/>
        <v>816</v>
      </c>
      <c r="C816" s="3" t="str">
        <f>"  TOTAL ACCOUNT 928"</f>
        <v xml:space="preserve">  TOTAL ACCOUNT 928</v>
      </c>
      <c r="AX816" s="35" t="str">
        <f t="shared" si="403"/>
        <v/>
      </c>
      <c r="AZ816" s="5">
        <f t="shared" ref="AZ816:AZ822" si="408">BA816</f>
        <v>0</v>
      </c>
      <c r="BA816" s="7">
        <f>IF(AY816&lt;&gt;0,VLOOKUP(AY816,'2021 ROO Import'!$A$1:$D$966,4,FALSE),0)</f>
        <v>0</v>
      </c>
    </row>
    <row r="817" spans="1:53" ht="9.75" customHeight="1" x14ac:dyDescent="0.2">
      <c r="A817" s="25">
        <f t="shared" si="384"/>
        <v>817</v>
      </c>
      <c r="AX817" s="35" t="str">
        <f t="shared" si="403"/>
        <v/>
      </c>
      <c r="AZ817" s="5">
        <f t="shared" si="408"/>
        <v>0</v>
      </c>
      <c r="BA817" s="7">
        <f>IF(AY817&lt;&gt;0,VLOOKUP(AY817,'2021 ROO Import'!$A$1:$D$966,4,FALSE),0)</f>
        <v>0</v>
      </c>
    </row>
    <row r="818" spans="1:53" ht="9.75" customHeight="1" x14ac:dyDescent="0.2">
      <c r="A818" s="25">
        <f t="shared" si="384"/>
        <v>818</v>
      </c>
      <c r="B818" s="3" t="str">
        <f t="shared" ref="B818:C821" si="409">(B527)</f>
        <v>929-OP</v>
      </c>
      <c r="C818" s="3" t="str">
        <f t="shared" si="409"/>
        <v>DUPLICATE CHARGES-CR</v>
      </c>
      <c r="E818" s="44" t="s">
        <v>1004</v>
      </c>
      <c r="F818" s="3">
        <f>($AZ818)</f>
        <v>0</v>
      </c>
      <c r="G818" s="34">
        <f t="shared" ref="G818:V818" si="410">INDEX(Func_Alloc,MATCH($E818,FA_Desc,0),MATCH(G$6,$G$6:$AV$6,0))*$F818</f>
        <v>0</v>
      </c>
      <c r="H818" s="34">
        <f t="shared" si="410"/>
        <v>0</v>
      </c>
      <c r="I818" s="34">
        <f t="shared" si="410"/>
        <v>0</v>
      </c>
      <c r="J818" s="34">
        <f t="shared" si="410"/>
        <v>0</v>
      </c>
      <c r="K818" s="34">
        <f t="shared" si="410"/>
        <v>0</v>
      </c>
      <c r="L818" s="34">
        <f t="shared" si="410"/>
        <v>0</v>
      </c>
      <c r="M818" s="34">
        <f t="shared" si="410"/>
        <v>0</v>
      </c>
      <c r="N818" s="34">
        <f t="shared" si="410"/>
        <v>0</v>
      </c>
      <c r="O818" s="34">
        <f t="shared" si="410"/>
        <v>0</v>
      </c>
      <c r="P818" s="34">
        <f t="shared" si="410"/>
        <v>0</v>
      </c>
      <c r="Q818" s="34">
        <f t="shared" si="410"/>
        <v>0</v>
      </c>
      <c r="R818" s="34">
        <f t="shared" si="410"/>
        <v>0</v>
      </c>
      <c r="S818" s="34">
        <f t="shared" si="410"/>
        <v>0</v>
      </c>
      <c r="T818" s="34">
        <f t="shared" si="410"/>
        <v>0</v>
      </c>
      <c r="U818" s="34">
        <f t="shared" si="410"/>
        <v>0</v>
      </c>
      <c r="V818" s="34">
        <f t="shared" si="410"/>
        <v>0</v>
      </c>
      <c r="W818" s="34">
        <f t="shared" ref="H818:AV822" si="411">INDEX(Func_Alloc,MATCH($E818,FA_Desc,0),MATCH(W$6,$G$6:$AV$6,0))*$F818</f>
        <v>0</v>
      </c>
      <c r="X818" s="34">
        <f t="shared" si="411"/>
        <v>0</v>
      </c>
      <c r="Y818" s="34">
        <f t="shared" si="411"/>
        <v>0</v>
      </c>
      <c r="Z818" s="34">
        <f t="shared" si="411"/>
        <v>0</v>
      </c>
      <c r="AA818" s="34">
        <f t="shared" si="411"/>
        <v>0</v>
      </c>
      <c r="AB818" s="34">
        <f t="shared" si="411"/>
        <v>0</v>
      </c>
      <c r="AC818" s="34">
        <f t="shared" si="411"/>
        <v>0</v>
      </c>
      <c r="AD818" s="34">
        <f t="shared" si="411"/>
        <v>0</v>
      </c>
      <c r="AE818" s="34">
        <f t="shared" si="411"/>
        <v>0</v>
      </c>
      <c r="AF818" s="34">
        <f t="shared" si="411"/>
        <v>0</v>
      </c>
      <c r="AG818" s="34">
        <f t="shared" si="411"/>
        <v>0</v>
      </c>
      <c r="AH818" s="34">
        <f t="shared" si="411"/>
        <v>0</v>
      </c>
      <c r="AI818" s="34">
        <f t="shared" si="411"/>
        <v>0</v>
      </c>
      <c r="AJ818" s="34">
        <f t="shared" si="411"/>
        <v>0</v>
      </c>
      <c r="AK818" s="34">
        <f t="shared" si="411"/>
        <v>0</v>
      </c>
      <c r="AL818" s="34">
        <f t="shared" si="411"/>
        <v>0</v>
      </c>
      <c r="AM818" s="34">
        <f t="shared" si="411"/>
        <v>0</v>
      </c>
      <c r="AN818" s="34">
        <f t="shared" si="411"/>
        <v>0</v>
      </c>
      <c r="AO818" s="34">
        <f t="shared" si="411"/>
        <v>0</v>
      </c>
      <c r="AP818" s="34">
        <f t="shared" si="411"/>
        <v>0</v>
      </c>
      <c r="AQ818" s="34">
        <f t="shared" si="411"/>
        <v>0</v>
      </c>
      <c r="AR818" s="34">
        <f t="shared" si="411"/>
        <v>0</v>
      </c>
      <c r="AS818" s="34">
        <f t="shared" si="411"/>
        <v>0</v>
      </c>
      <c r="AT818" s="34">
        <f t="shared" si="411"/>
        <v>0</v>
      </c>
      <c r="AU818" s="34">
        <f t="shared" si="411"/>
        <v>0</v>
      </c>
      <c r="AV818" s="34">
        <f t="shared" si="411"/>
        <v>0</v>
      </c>
      <c r="AX818" s="35" t="str">
        <f t="shared" si="403"/>
        <v>OK</v>
      </c>
      <c r="AY818" s="53">
        <v>954</v>
      </c>
      <c r="AZ818" s="5">
        <f t="shared" si="408"/>
        <v>0</v>
      </c>
      <c r="BA818" s="7">
        <f>IF(AY818&lt;&gt;0,VLOOKUP(AY818,'2021 ROO Import'!$A$1:$D$966,4,FALSE),0)</f>
        <v>0</v>
      </c>
    </row>
    <row r="819" spans="1:53" ht="9.75" customHeight="1" x14ac:dyDescent="0.2">
      <c r="A819" s="25">
        <f t="shared" si="384"/>
        <v>819</v>
      </c>
      <c r="B819" s="3" t="str">
        <f t="shared" si="409"/>
        <v>9301-OP</v>
      </c>
      <c r="C819" s="3" t="str">
        <f t="shared" si="409"/>
        <v>GENERAL ADVERTISING</v>
      </c>
      <c r="E819" s="44" t="s">
        <v>63</v>
      </c>
      <c r="F819" s="34">
        <f>($AZ819)</f>
        <v>0</v>
      </c>
      <c r="G819" s="34">
        <f>INDEX(Func_Alloc,MATCH($E819,FA_Desc,0),MATCH(G$6,$G$6:$AV$6,0))*$F819</f>
        <v>0</v>
      </c>
      <c r="H819" s="34">
        <f t="shared" si="411"/>
        <v>0</v>
      </c>
      <c r="I819" s="34">
        <f t="shared" si="411"/>
        <v>0</v>
      </c>
      <c r="J819" s="34">
        <f t="shared" si="411"/>
        <v>0</v>
      </c>
      <c r="K819" s="34">
        <f t="shared" si="411"/>
        <v>0</v>
      </c>
      <c r="L819" s="34">
        <f t="shared" si="411"/>
        <v>0</v>
      </c>
      <c r="M819" s="34">
        <f t="shared" si="411"/>
        <v>0</v>
      </c>
      <c r="N819" s="34">
        <f t="shared" si="411"/>
        <v>0</v>
      </c>
      <c r="O819" s="34">
        <f t="shared" si="411"/>
        <v>0</v>
      </c>
      <c r="P819" s="34">
        <f t="shared" si="411"/>
        <v>0</v>
      </c>
      <c r="Q819" s="34">
        <f t="shared" si="411"/>
        <v>0</v>
      </c>
      <c r="R819" s="34">
        <f t="shared" si="411"/>
        <v>0</v>
      </c>
      <c r="S819" s="34">
        <f t="shared" si="411"/>
        <v>0</v>
      </c>
      <c r="T819" s="34">
        <f t="shared" si="411"/>
        <v>0</v>
      </c>
      <c r="U819" s="34">
        <f t="shared" si="411"/>
        <v>0</v>
      </c>
      <c r="V819" s="34">
        <f t="shared" si="411"/>
        <v>0</v>
      </c>
      <c r="W819" s="34">
        <f t="shared" si="411"/>
        <v>0</v>
      </c>
      <c r="X819" s="34">
        <f t="shared" si="411"/>
        <v>0</v>
      </c>
      <c r="Y819" s="34">
        <f t="shared" si="411"/>
        <v>0</v>
      </c>
      <c r="Z819" s="34">
        <f t="shared" si="411"/>
        <v>0</v>
      </c>
      <c r="AA819" s="34">
        <f t="shared" si="411"/>
        <v>0</v>
      </c>
      <c r="AB819" s="34">
        <f t="shared" si="411"/>
        <v>0</v>
      </c>
      <c r="AC819" s="34">
        <f t="shared" si="411"/>
        <v>0</v>
      </c>
      <c r="AD819" s="34">
        <f t="shared" si="411"/>
        <v>0</v>
      </c>
      <c r="AE819" s="34">
        <f t="shared" si="411"/>
        <v>0</v>
      </c>
      <c r="AF819" s="34">
        <f t="shared" si="411"/>
        <v>0</v>
      </c>
      <c r="AG819" s="34">
        <f t="shared" si="411"/>
        <v>0</v>
      </c>
      <c r="AH819" s="34">
        <f t="shared" si="411"/>
        <v>0</v>
      </c>
      <c r="AI819" s="34">
        <f t="shared" si="411"/>
        <v>0</v>
      </c>
      <c r="AJ819" s="34">
        <f t="shared" si="411"/>
        <v>0</v>
      </c>
      <c r="AK819" s="34">
        <f t="shared" si="411"/>
        <v>0</v>
      </c>
      <c r="AL819" s="34">
        <f t="shared" si="411"/>
        <v>0</v>
      </c>
      <c r="AM819" s="34">
        <f t="shared" si="411"/>
        <v>0</v>
      </c>
      <c r="AN819" s="34">
        <f t="shared" si="411"/>
        <v>0</v>
      </c>
      <c r="AO819" s="34">
        <f t="shared" si="411"/>
        <v>0</v>
      </c>
      <c r="AP819" s="34">
        <f t="shared" si="411"/>
        <v>0</v>
      </c>
      <c r="AQ819" s="34">
        <f t="shared" si="411"/>
        <v>0</v>
      </c>
      <c r="AR819" s="34">
        <f t="shared" si="411"/>
        <v>0</v>
      </c>
      <c r="AS819" s="34">
        <f t="shared" si="411"/>
        <v>0</v>
      </c>
      <c r="AT819" s="34">
        <f t="shared" si="411"/>
        <v>0</v>
      </c>
      <c r="AU819" s="34">
        <f t="shared" si="411"/>
        <v>0</v>
      </c>
      <c r="AV819" s="34">
        <f t="shared" si="411"/>
        <v>0</v>
      </c>
      <c r="AX819" s="35" t="str">
        <f t="shared" si="403"/>
        <v>OK</v>
      </c>
      <c r="AY819" s="53">
        <v>955</v>
      </c>
      <c r="AZ819" s="5">
        <f t="shared" si="408"/>
        <v>0</v>
      </c>
      <c r="BA819" s="7">
        <f>IF(AY819&lt;&gt;0,VLOOKUP(AY819,'2021 ROO Import'!$A$1:$D$966,4,FALSE),0)</f>
        <v>0</v>
      </c>
    </row>
    <row r="820" spans="1:53" ht="9.75" customHeight="1" x14ac:dyDescent="0.2">
      <c r="A820" s="25">
        <f t="shared" si="384"/>
        <v>820</v>
      </c>
      <c r="B820" s="3" t="str">
        <f t="shared" si="409"/>
        <v>9302-OP</v>
      </c>
      <c r="C820" s="3" t="str">
        <f t="shared" si="409"/>
        <v>MISCELLANEOUS EXPENSES</v>
      </c>
      <c r="E820" s="44" t="s">
        <v>63</v>
      </c>
      <c r="F820" s="3">
        <f>($AZ820)</f>
        <v>163289.73478854302</v>
      </c>
      <c r="G820" s="34">
        <f>INDEX(Func_Alloc,MATCH($E820,FA_Desc,0),MATCH(G$6,$G$6:$AV$6,0))*$F820</f>
        <v>27334.972842624058</v>
      </c>
      <c r="H820" s="34">
        <f t="shared" si="411"/>
        <v>0</v>
      </c>
      <c r="I820" s="34">
        <f t="shared" si="411"/>
        <v>0</v>
      </c>
      <c r="J820" s="34">
        <f t="shared" si="411"/>
        <v>32498.33220235513</v>
      </c>
      <c r="K820" s="34">
        <f t="shared" si="411"/>
        <v>0</v>
      </c>
      <c r="L820" s="34">
        <f t="shared" si="411"/>
        <v>0</v>
      </c>
      <c r="M820" s="34">
        <f t="shared" si="411"/>
        <v>0</v>
      </c>
      <c r="N820" s="34">
        <f t="shared" si="411"/>
        <v>22387.318253787511</v>
      </c>
      <c r="O820" s="34">
        <f t="shared" si="411"/>
        <v>0</v>
      </c>
      <c r="P820" s="34">
        <f t="shared" si="411"/>
        <v>2.0937410643612333</v>
      </c>
      <c r="Q820" s="34">
        <f t="shared" si="411"/>
        <v>9328.3771228377373</v>
      </c>
      <c r="R820" s="34">
        <f t="shared" si="411"/>
        <v>463.0788630648882</v>
      </c>
      <c r="S820" s="34">
        <f t="shared" si="411"/>
        <v>0</v>
      </c>
      <c r="T820" s="34">
        <f t="shared" si="411"/>
        <v>15312.580357284247</v>
      </c>
      <c r="U820" s="34">
        <f t="shared" si="411"/>
        <v>7372.7238757294544</v>
      </c>
      <c r="V820" s="34">
        <f t="shared" si="411"/>
        <v>585.49885226894764</v>
      </c>
      <c r="W820" s="34">
        <f t="shared" si="411"/>
        <v>816.05861914913089</v>
      </c>
      <c r="X820" s="34">
        <f t="shared" si="411"/>
        <v>392.91711292365568</v>
      </c>
      <c r="Y820" s="34">
        <f t="shared" si="411"/>
        <v>233.00808273296198</v>
      </c>
      <c r="Z820" s="34">
        <f t="shared" si="411"/>
        <v>2381.3788824396124</v>
      </c>
      <c r="AA820" s="34">
        <f t="shared" si="411"/>
        <v>1146.5898322857395</v>
      </c>
      <c r="AB820" s="34">
        <f t="shared" si="411"/>
        <v>1160.6146106957488</v>
      </c>
      <c r="AC820" s="34">
        <f t="shared" si="411"/>
        <v>558.81444218684203</v>
      </c>
      <c r="AD820" s="34">
        <f t="shared" si="411"/>
        <v>483.55772652914129</v>
      </c>
      <c r="AE820" s="34">
        <f t="shared" si="411"/>
        <v>10429.658801555002</v>
      </c>
      <c r="AF820" s="34">
        <f t="shared" si="411"/>
        <v>304.13448594072491</v>
      </c>
      <c r="AG820" s="34">
        <f t="shared" si="411"/>
        <v>1587.1308112932004</v>
      </c>
      <c r="AH820" s="34">
        <f t="shared" si="411"/>
        <v>0</v>
      </c>
      <c r="AI820" s="34">
        <f t="shared" si="411"/>
        <v>2073.1104170429689</v>
      </c>
      <c r="AJ820" s="34">
        <f t="shared" si="411"/>
        <v>18764.638062649672</v>
      </c>
      <c r="AK820" s="34">
        <f t="shared" si="411"/>
        <v>0</v>
      </c>
      <c r="AL820" s="34">
        <f t="shared" si="411"/>
        <v>0</v>
      </c>
      <c r="AM820" s="34">
        <f t="shared" si="411"/>
        <v>7673.1467901023116</v>
      </c>
      <c r="AN820" s="34">
        <f t="shared" si="411"/>
        <v>0</v>
      </c>
      <c r="AO820" s="34">
        <f t="shared" si="411"/>
        <v>0</v>
      </c>
      <c r="AP820" s="34">
        <f t="shared" si="411"/>
        <v>0</v>
      </c>
      <c r="AQ820" s="34">
        <f t="shared" si="411"/>
        <v>0</v>
      </c>
      <c r="AR820" s="34">
        <f t="shared" si="411"/>
        <v>0</v>
      </c>
      <c r="AS820" s="34">
        <f t="shared" si="411"/>
        <v>0</v>
      </c>
      <c r="AT820" s="34">
        <f t="shared" si="411"/>
        <v>0</v>
      </c>
      <c r="AU820" s="34">
        <f t="shared" si="411"/>
        <v>0</v>
      </c>
      <c r="AV820" s="34">
        <f t="shared" si="411"/>
        <v>0</v>
      </c>
      <c r="AX820" s="35" t="str">
        <f t="shared" si="403"/>
        <v>OK</v>
      </c>
      <c r="AY820" s="53">
        <v>956</v>
      </c>
      <c r="AZ820" s="5">
        <f t="shared" si="408"/>
        <v>163289.73478854302</v>
      </c>
      <c r="BA820" s="7">
        <f>IF(AY820&lt;&gt;0,VLOOKUP(AY820,'2021 ROO Import'!$A$1:$D$966,4,FALSE),0)</f>
        <v>163289.73478854302</v>
      </c>
    </row>
    <row r="821" spans="1:53" ht="9.75" customHeight="1" x14ac:dyDescent="0.2">
      <c r="A821" s="25">
        <f t="shared" si="384"/>
        <v>821</v>
      </c>
      <c r="B821" s="3" t="str">
        <f t="shared" si="409"/>
        <v>931-OP</v>
      </c>
      <c r="C821" s="3" t="str">
        <f t="shared" si="409"/>
        <v>RENTS</v>
      </c>
      <c r="E821" s="44" t="s">
        <v>1058</v>
      </c>
      <c r="F821" s="3">
        <f>($AZ821)</f>
        <v>0</v>
      </c>
      <c r="G821" s="34">
        <f>INDEX(Func_Alloc,MATCH($E821,FA_Desc,0),MATCH(G$6,$G$6:$AV$6,0))*$F821</f>
        <v>0</v>
      </c>
      <c r="H821" s="34">
        <f t="shared" si="411"/>
        <v>0</v>
      </c>
      <c r="I821" s="34">
        <f t="shared" si="411"/>
        <v>0</v>
      </c>
      <c r="J821" s="34">
        <f t="shared" si="411"/>
        <v>0</v>
      </c>
      <c r="K821" s="34">
        <f t="shared" si="411"/>
        <v>0</v>
      </c>
      <c r="L821" s="34">
        <f t="shared" si="411"/>
        <v>0</v>
      </c>
      <c r="M821" s="34">
        <f t="shared" si="411"/>
        <v>0</v>
      </c>
      <c r="N821" s="34">
        <f t="shared" si="411"/>
        <v>0</v>
      </c>
      <c r="O821" s="34">
        <f t="shared" si="411"/>
        <v>0</v>
      </c>
      <c r="P821" s="34">
        <f t="shared" si="411"/>
        <v>0</v>
      </c>
      <c r="Q821" s="34">
        <f t="shared" si="411"/>
        <v>0</v>
      </c>
      <c r="R821" s="34">
        <f t="shared" si="411"/>
        <v>0</v>
      </c>
      <c r="S821" s="34">
        <f t="shared" si="411"/>
        <v>0</v>
      </c>
      <c r="T821" s="34">
        <f t="shared" si="411"/>
        <v>0</v>
      </c>
      <c r="U821" s="34">
        <f t="shared" si="411"/>
        <v>0</v>
      </c>
      <c r="V821" s="34">
        <f t="shared" si="411"/>
        <v>0</v>
      </c>
      <c r="W821" s="34">
        <f t="shared" si="411"/>
        <v>0</v>
      </c>
      <c r="X821" s="34">
        <f t="shared" si="411"/>
        <v>0</v>
      </c>
      <c r="Y821" s="34">
        <f t="shared" si="411"/>
        <v>0</v>
      </c>
      <c r="Z821" s="34">
        <f t="shared" si="411"/>
        <v>0</v>
      </c>
      <c r="AA821" s="34">
        <f t="shared" si="411"/>
        <v>0</v>
      </c>
      <c r="AB821" s="34">
        <f t="shared" si="411"/>
        <v>0</v>
      </c>
      <c r="AC821" s="34">
        <f t="shared" si="411"/>
        <v>0</v>
      </c>
      <c r="AD821" s="34">
        <f t="shared" si="411"/>
        <v>0</v>
      </c>
      <c r="AE821" s="34">
        <f t="shared" si="411"/>
        <v>0</v>
      </c>
      <c r="AF821" s="34">
        <f t="shared" si="411"/>
        <v>0</v>
      </c>
      <c r="AG821" s="34">
        <f t="shared" si="411"/>
        <v>0</v>
      </c>
      <c r="AH821" s="34">
        <f t="shared" si="411"/>
        <v>0</v>
      </c>
      <c r="AI821" s="34">
        <f t="shared" si="411"/>
        <v>0</v>
      </c>
      <c r="AJ821" s="34">
        <f t="shared" si="411"/>
        <v>0</v>
      </c>
      <c r="AK821" s="34">
        <f t="shared" si="411"/>
        <v>0</v>
      </c>
      <c r="AL821" s="34">
        <f t="shared" si="411"/>
        <v>0</v>
      </c>
      <c r="AM821" s="34">
        <f t="shared" si="411"/>
        <v>0</v>
      </c>
      <c r="AN821" s="34">
        <f t="shared" si="411"/>
        <v>0</v>
      </c>
      <c r="AO821" s="34">
        <f t="shared" si="411"/>
        <v>0</v>
      </c>
      <c r="AP821" s="34">
        <f t="shared" si="411"/>
        <v>0</v>
      </c>
      <c r="AQ821" s="34">
        <f t="shared" si="411"/>
        <v>0</v>
      </c>
      <c r="AR821" s="34">
        <f t="shared" si="411"/>
        <v>0</v>
      </c>
      <c r="AS821" s="34">
        <f t="shared" si="411"/>
        <v>0</v>
      </c>
      <c r="AT821" s="34">
        <f t="shared" si="411"/>
        <v>0</v>
      </c>
      <c r="AU821" s="34">
        <f t="shared" si="411"/>
        <v>0</v>
      </c>
      <c r="AV821" s="34">
        <f t="shared" si="411"/>
        <v>0</v>
      </c>
      <c r="AX821" s="35" t="str">
        <f t="shared" si="403"/>
        <v>OK</v>
      </c>
      <c r="AY821" s="53">
        <v>957</v>
      </c>
      <c r="AZ821" s="5">
        <f t="shared" si="408"/>
        <v>0</v>
      </c>
      <c r="BA821" s="7">
        <f>IF(AY821&lt;&gt;0,VLOOKUP(AY821,'2021 ROO Import'!$A$1:$D$966,4,FALSE),0)</f>
        <v>0</v>
      </c>
    </row>
    <row r="822" spans="1:53" ht="9.75" customHeight="1" x14ac:dyDescent="0.2">
      <c r="A822" s="25">
        <f t="shared" si="384"/>
        <v>822</v>
      </c>
      <c r="B822" s="3" t="str">
        <f>(B533)</f>
        <v>935-MT</v>
      </c>
      <c r="C822" s="3" t="str">
        <f>(C533)</f>
        <v>GENERAL PLANT MAINTENANCE</v>
      </c>
      <c r="E822" s="44" t="s">
        <v>1058</v>
      </c>
      <c r="F822" s="3">
        <f>($AZ822)</f>
        <v>950265.19285712903</v>
      </c>
      <c r="G822" s="34">
        <f>INDEX(Func_Alloc,MATCH($E822,FA_Desc,0),MATCH(G$6,$G$6:$AV$6,0))*$F822</f>
        <v>164510.29419169037</v>
      </c>
      <c r="H822" s="34">
        <f t="shared" ref="H822:V822" si="412">INDEX(Func_Alloc,MATCH($E822,FA_Desc,0),MATCH(H$6,$G$6:$AV$6,0))*$F822</f>
        <v>28520.912560308618</v>
      </c>
      <c r="I822" s="34">
        <f t="shared" si="412"/>
        <v>0</v>
      </c>
      <c r="J822" s="34">
        <f t="shared" si="412"/>
        <v>195585.854665847</v>
      </c>
      <c r="K822" s="34">
        <f t="shared" si="412"/>
        <v>0</v>
      </c>
      <c r="L822" s="34">
        <f t="shared" si="412"/>
        <v>0</v>
      </c>
      <c r="M822" s="34">
        <f t="shared" si="412"/>
        <v>0</v>
      </c>
      <c r="N822" s="34">
        <f t="shared" si="412"/>
        <v>216395.93760956847</v>
      </c>
      <c r="O822" s="34">
        <f t="shared" si="412"/>
        <v>0</v>
      </c>
      <c r="P822" s="34">
        <f t="shared" si="412"/>
        <v>13.451583741647669</v>
      </c>
      <c r="Q822" s="34">
        <f t="shared" si="412"/>
        <v>63372.22572523915</v>
      </c>
      <c r="R822" s="34">
        <f t="shared" si="412"/>
        <v>3251.2698329325913</v>
      </c>
      <c r="S822" s="34">
        <f t="shared" si="412"/>
        <v>0</v>
      </c>
      <c r="T822" s="34">
        <f t="shared" si="412"/>
        <v>81541.044143659339</v>
      </c>
      <c r="U822" s="34">
        <f t="shared" si="412"/>
        <v>39260.502735835973</v>
      </c>
      <c r="V822" s="34">
        <f t="shared" si="412"/>
        <v>5124.582605456244</v>
      </c>
      <c r="W822" s="34">
        <f t="shared" si="411"/>
        <v>18473.283576295733</v>
      </c>
      <c r="X822" s="34">
        <f t="shared" si="411"/>
        <v>8894.5439441423914</v>
      </c>
      <c r="Y822" s="34">
        <f t="shared" si="411"/>
        <v>5274.6509710087003</v>
      </c>
      <c r="Z822" s="34">
        <f t="shared" si="411"/>
        <v>53907.75413140982</v>
      </c>
      <c r="AA822" s="34">
        <f t="shared" si="411"/>
        <v>25955.585322530664</v>
      </c>
      <c r="AB822" s="34">
        <f t="shared" si="411"/>
        <v>6035.6073926946892</v>
      </c>
      <c r="AC822" s="34">
        <f t="shared" si="411"/>
        <v>2906.0331890752213</v>
      </c>
      <c r="AD822" s="34">
        <f t="shared" si="411"/>
        <v>11048.89691534902</v>
      </c>
      <c r="AE822" s="34">
        <f t="shared" si="411"/>
        <v>18563.92437667161</v>
      </c>
      <c r="AF822" s="34">
        <f t="shared" si="411"/>
        <v>873.97910016134858</v>
      </c>
      <c r="AG822" s="34">
        <f t="shared" si="411"/>
        <v>754.8582835100857</v>
      </c>
      <c r="AH822" s="34">
        <f t="shared" si="411"/>
        <v>0</v>
      </c>
      <c r="AI822" s="34">
        <f t="shared" si="411"/>
        <v>0</v>
      </c>
      <c r="AJ822" s="34">
        <f t="shared" si="411"/>
        <v>0</v>
      </c>
      <c r="AK822" s="34">
        <f t="shared" si="411"/>
        <v>0</v>
      </c>
      <c r="AL822" s="34">
        <f t="shared" si="411"/>
        <v>0</v>
      </c>
      <c r="AM822" s="34">
        <f t="shared" si="411"/>
        <v>0</v>
      </c>
      <c r="AN822" s="34">
        <f t="shared" si="411"/>
        <v>0</v>
      </c>
      <c r="AO822" s="34">
        <f t="shared" si="411"/>
        <v>0</v>
      </c>
      <c r="AP822" s="34">
        <f t="shared" si="411"/>
        <v>0</v>
      </c>
      <c r="AQ822" s="34">
        <f t="shared" si="411"/>
        <v>0</v>
      </c>
      <c r="AR822" s="34">
        <f t="shared" si="411"/>
        <v>0</v>
      </c>
      <c r="AS822" s="34">
        <f t="shared" si="411"/>
        <v>0</v>
      </c>
      <c r="AT822" s="34">
        <f t="shared" si="411"/>
        <v>0</v>
      </c>
      <c r="AU822" s="34">
        <f t="shared" si="411"/>
        <v>0</v>
      </c>
      <c r="AV822" s="34">
        <f t="shared" si="411"/>
        <v>0</v>
      </c>
      <c r="AX822" s="35" t="str">
        <f t="shared" si="403"/>
        <v>OK</v>
      </c>
      <c r="AY822" s="53">
        <v>960</v>
      </c>
      <c r="AZ822" s="5">
        <f t="shared" si="408"/>
        <v>950265.19285712903</v>
      </c>
      <c r="BA822" s="7">
        <f>IF(AY822&lt;&gt;0,VLOOKUP(AY822,'2021 ROO Import'!$A$1:$D$1076,4,FALSE),0)</f>
        <v>950265.19285712903</v>
      </c>
    </row>
    <row r="823" spans="1:53" ht="9.75" customHeight="1" x14ac:dyDescent="0.2">
      <c r="A823" s="25">
        <f t="shared" si="384"/>
        <v>823</v>
      </c>
      <c r="B823" s="3" t="str">
        <f>(B535)</f>
        <v/>
      </c>
      <c r="C823" s="3" t="str">
        <f>(C535)</f>
        <v>TOTAL ADMIN &amp; GENERAL EXPENSES</v>
      </c>
      <c r="F823" s="3">
        <f>SUM(F794:F822)-F801-F816</f>
        <v>48980102.78003601</v>
      </c>
      <c r="AX823" s="35" t="str">
        <f t="shared" si="403"/>
        <v/>
      </c>
      <c r="AZ823" s="61"/>
    </row>
    <row r="824" spans="1:53" ht="9.75" customHeight="1" x14ac:dyDescent="0.15">
      <c r="A824" s="25">
        <f t="shared" si="384"/>
        <v>824</v>
      </c>
      <c r="B824" s="3" t="str">
        <f>(B539)</f>
        <v/>
      </c>
      <c r="C824" s="3" t="str">
        <f>(C539)</f>
        <v>TOTAL OPER &amp; MAINT EXPENSES</v>
      </c>
      <c r="F824" s="3">
        <f>IF(ROUND(SUM(F731+F748+F774+F782+F789+F823),0)=ROUND(SUM(G824:S824,T824:AH824,AI824:AW824),0),SUM(F731+F748+F774+F782+F789+F823),"      WRONG")</f>
        <v>131281413.1454415</v>
      </c>
      <c r="G824" s="3">
        <f t="shared" ref="G824:AV824" si="413">SUM(G$667:G$744,G$745:G$792,G$794:G$822)</f>
        <v>21984022.092850693</v>
      </c>
      <c r="H824" s="3">
        <f t="shared" si="413"/>
        <v>38288.717025373007</v>
      </c>
      <c r="I824" s="3">
        <f t="shared" si="413"/>
        <v>0</v>
      </c>
      <c r="J824" s="3">
        <f t="shared" si="413"/>
        <v>26136630.507290099</v>
      </c>
      <c r="K824" s="3">
        <f t="shared" si="413"/>
        <v>0</v>
      </c>
      <c r="L824" s="3">
        <f t="shared" si="413"/>
        <v>0</v>
      </c>
      <c r="M824" s="3">
        <f t="shared" si="413"/>
        <v>0</v>
      </c>
      <c r="N824" s="3">
        <f t="shared" si="413"/>
        <v>18114524.087397709</v>
      </c>
      <c r="O824" s="3">
        <f t="shared" si="413"/>
        <v>0</v>
      </c>
      <c r="P824" s="3">
        <f t="shared" si="413"/>
        <v>1685.0234945765776</v>
      </c>
      <c r="Q824" s="3">
        <f t="shared" si="413"/>
        <v>7512010.6997229587</v>
      </c>
      <c r="R824" s="3">
        <f t="shared" si="413"/>
        <v>373052.31406145077</v>
      </c>
      <c r="S824" s="3">
        <f t="shared" si="413"/>
        <v>0</v>
      </c>
      <c r="T824" s="3">
        <f t="shared" si="413"/>
        <v>12300819.908596544</v>
      </c>
      <c r="U824" s="3">
        <f t="shared" si="413"/>
        <v>5922616.9930279693</v>
      </c>
      <c r="V824" s="3">
        <f t="shared" si="413"/>
        <v>473033.80519978941</v>
      </c>
      <c r="W824" s="3">
        <f t="shared" si="413"/>
        <v>674517.95297218976</v>
      </c>
      <c r="X824" s="3">
        <f t="shared" si="413"/>
        <v>324767.90328290622</v>
      </c>
      <c r="Y824" s="3">
        <f t="shared" si="413"/>
        <v>192594.17314271443</v>
      </c>
      <c r="Z824" s="3">
        <f t="shared" si="413"/>
        <v>1968342.4344064523</v>
      </c>
      <c r="AA824" s="3">
        <f t="shared" si="413"/>
        <v>947720.43138088472</v>
      </c>
      <c r="AB824" s="3">
        <f t="shared" si="413"/>
        <v>932144.33464599017</v>
      </c>
      <c r="AC824" s="3">
        <f t="shared" si="413"/>
        <v>448810.23519992118</v>
      </c>
      <c r="AD824" s="3">
        <f t="shared" si="413"/>
        <v>399825.032888413</v>
      </c>
      <c r="AE824" s="3">
        <f t="shared" si="413"/>
        <v>8328659.3196384879</v>
      </c>
      <c r="AF824" s="3">
        <f t="shared" si="413"/>
        <v>243314.77471651114</v>
      </c>
      <c r="AG824" s="3">
        <f t="shared" si="413"/>
        <v>1264632.6537608111</v>
      </c>
      <c r="AH824" s="3">
        <f t="shared" si="413"/>
        <v>0</v>
      </c>
      <c r="AI824" s="3">
        <f t="shared" si="413"/>
        <v>1650539.6143675067</v>
      </c>
      <c r="AJ824" s="3">
        <f t="shared" si="413"/>
        <v>14939763.081143053</v>
      </c>
      <c r="AK824" s="3">
        <f t="shared" si="413"/>
        <v>0</v>
      </c>
      <c r="AL824" s="3">
        <f t="shared" si="413"/>
        <v>0</v>
      </c>
      <c r="AM824" s="3">
        <f t="shared" si="413"/>
        <v>6109097.0552285053</v>
      </c>
      <c r="AN824" s="3">
        <f t="shared" si="413"/>
        <v>0</v>
      </c>
      <c r="AO824" s="3">
        <f t="shared" si="413"/>
        <v>0</v>
      </c>
      <c r="AP824" s="3">
        <f t="shared" si="413"/>
        <v>0</v>
      </c>
      <c r="AQ824" s="3">
        <f t="shared" si="413"/>
        <v>0</v>
      </c>
      <c r="AR824" s="3">
        <f t="shared" si="413"/>
        <v>0</v>
      </c>
      <c r="AS824" s="3">
        <f t="shared" si="413"/>
        <v>0</v>
      </c>
      <c r="AT824" s="3">
        <f t="shared" si="413"/>
        <v>0</v>
      </c>
      <c r="AU824" s="3">
        <f t="shared" si="413"/>
        <v>0</v>
      </c>
      <c r="AV824" s="3">
        <f t="shared" si="413"/>
        <v>0</v>
      </c>
      <c r="AX824" s="35" t="str">
        <f t="shared" si="403"/>
        <v/>
      </c>
      <c r="AZ824" s="62"/>
    </row>
    <row r="825" spans="1:53" ht="9.75" customHeight="1" x14ac:dyDescent="0.15">
      <c r="A825" s="25">
        <f t="shared" si="384"/>
        <v>825</v>
      </c>
      <c r="AX825" s="35" t="str">
        <f t="shared" si="403"/>
        <v/>
      </c>
    </row>
    <row r="826" spans="1:53" ht="9.75" customHeight="1" x14ac:dyDescent="0.15">
      <c r="A826" s="25">
        <f t="shared" si="384"/>
        <v>826</v>
      </c>
      <c r="C826" s="3" t="s">
        <v>619</v>
      </c>
      <c r="F826" s="14">
        <f>SUM(G826:AW826)</f>
        <v>1</v>
      </c>
      <c r="G826" s="63">
        <f>G824/$F824</f>
        <v>0.16745723226254017</v>
      </c>
      <c r="H826" s="63">
        <f t="shared" ref="H826:W826" si="414">H824/$F824</f>
        <v>2.9165375438908815E-4</v>
      </c>
      <c r="I826" s="63">
        <f t="shared" si="414"/>
        <v>0</v>
      </c>
      <c r="J826" s="63">
        <f t="shared" si="414"/>
        <v>0.19908858292326848</v>
      </c>
      <c r="K826" s="63">
        <f t="shared" si="414"/>
        <v>0</v>
      </c>
      <c r="L826" s="63">
        <f t="shared" si="414"/>
        <v>0</v>
      </c>
      <c r="M826" s="63">
        <f t="shared" si="414"/>
        <v>0</v>
      </c>
      <c r="N826" s="63">
        <f t="shared" si="414"/>
        <v>0.13798239715266733</v>
      </c>
      <c r="O826" s="63">
        <f t="shared" si="414"/>
        <v>0</v>
      </c>
      <c r="P826" s="63">
        <f t="shared" si="414"/>
        <v>1.2835202289525986E-5</v>
      </c>
      <c r="Q826" s="63">
        <f t="shared" si="414"/>
        <v>5.7220672140394301E-2</v>
      </c>
      <c r="R826" s="63">
        <f t="shared" si="414"/>
        <v>2.8416232360948218E-3</v>
      </c>
      <c r="S826" s="63">
        <f t="shared" si="414"/>
        <v>0</v>
      </c>
      <c r="T826" s="63">
        <f t="shared" si="414"/>
        <v>9.3698107095853314E-2</v>
      </c>
      <c r="U826" s="63">
        <f t="shared" si="414"/>
        <v>4.5113903416521994E-2</v>
      </c>
      <c r="V826" s="63">
        <f t="shared" si="414"/>
        <v>3.6032047025250551E-3</v>
      </c>
      <c r="W826" s="63">
        <f t="shared" si="414"/>
        <v>5.1379546945074239E-3</v>
      </c>
      <c r="X826" s="63">
        <f t="shared" ref="X826:AM826" si="415">X824/$F824</f>
        <v>2.4738300380961671E-3</v>
      </c>
      <c r="Y826" s="63">
        <f t="shared" si="415"/>
        <v>1.4670330591989205E-3</v>
      </c>
      <c r="Z826" s="63">
        <f t="shared" si="415"/>
        <v>1.4993306266636568E-2</v>
      </c>
      <c r="AA826" s="63">
        <f t="shared" si="415"/>
        <v>7.2189993135657569E-3</v>
      </c>
      <c r="AB826" s="63">
        <f t="shared" si="415"/>
        <v>7.1003526874996708E-3</v>
      </c>
      <c r="AC826" s="63">
        <f t="shared" si="415"/>
        <v>3.4186883310183599E-3</v>
      </c>
      <c r="AD826" s="63">
        <f t="shared" si="415"/>
        <v>3.0455570465673051E-3</v>
      </c>
      <c r="AE826" s="63">
        <f t="shared" si="415"/>
        <v>6.3441268037018272E-2</v>
      </c>
      <c r="AF826" s="63">
        <f t="shared" si="415"/>
        <v>1.8533832694728255E-3</v>
      </c>
      <c r="AG826" s="63">
        <f t="shared" si="415"/>
        <v>9.6329908664204763E-3</v>
      </c>
      <c r="AH826" s="63">
        <f t="shared" si="415"/>
        <v>0</v>
      </c>
      <c r="AI826" s="63">
        <f t="shared" si="415"/>
        <v>1.25725308314509E-2</v>
      </c>
      <c r="AJ826" s="63">
        <f t="shared" si="415"/>
        <v>0.11379952975210496</v>
      </c>
      <c r="AK826" s="63">
        <f t="shared" si="415"/>
        <v>0</v>
      </c>
      <c r="AL826" s="63">
        <f t="shared" si="415"/>
        <v>0</v>
      </c>
      <c r="AM826" s="63">
        <f t="shared" si="415"/>
        <v>4.6534363919898375E-2</v>
      </c>
      <c r="AN826" s="63">
        <f t="shared" ref="AN826:AV826" si="416">AN824/$F824</f>
        <v>0</v>
      </c>
      <c r="AO826" s="63">
        <f t="shared" si="416"/>
        <v>0</v>
      </c>
      <c r="AP826" s="63">
        <f t="shared" si="416"/>
        <v>0</v>
      </c>
      <c r="AQ826" s="63">
        <f t="shared" si="416"/>
        <v>0</v>
      </c>
      <c r="AR826" s="63">
        <f t="shared" si="416"/>
        <v>0</v>
      </c>
      <c r="AS826" s="63">
        <f t="shared" si="416"/>
        <v>0</v>
      </c>
      <c r="AT826" s="63">
        <f t="shared" si="416"/>
        <v>0</v>
      </c>
      <c r="AU826" s="63">
        <f t="shared" si="416"/>
        <v>0</v>
      </c>
      <c r="AV826" s="63">
        <f t="shared" si="416"/>
        <v>0</v>
      </c>
      <c r="AX826" s="35" t="str">
        <f t="shared" si="403"/>
        <v/>
      </c>
      <c r="AZ826" s="64"/>
    </row>
    <row r="827" spans="1:53" ht="9.75" customHeight="1" x14ac:dyDescent="0.15">
      <c r="A827" s="25">
        <f t="shared" si="384"/>
        <v>827</v>
      </c>
      <c r="B827" s="6" t="s">
        <v>722</v>
      </c>
      <c r="C827" s="6"/>
      <c r="AW827" s="3" t="str">
        <f>(AW$8)</f>
        <v/>
      </c>
      <c r="AX827" s="35" t="str">
        <f t="shared" si="403"/>
        <v/>
      </c>
    </row>
    <row r="828" spans="1:53" ht="9.75" customHeight="1" x14ac:dyDescent="0.15">
      <c r="A828" s="25">
        <f t="shared" si="384"/>
        <v>828</v>
      </c>
      <c r="B828" s="3" t="str">
        <f>(B$9)</f>
        <v/>
      </c>
      <c r="C828" s="3" t="str">
        <f>(C$9)</f>
        <v/>
      </c>
      <c r="D828" s="3" t="str">
        <f>(D$9)</f>
        <v/>
      </c>
      <c r="E828" s="4" t="str">
        <f>(E$9)</f>
        <v/>
      </c>
      <c r="AW828" s="3" t="str">
        <f>(AW$9)</f>
        <v/>
      </c>
      <c r="AX828" s="35" t="str">
        <f t="shared" si="403"/>
        <v>OK</v>
      </c>
    </row>
    <row r="829" spans="1:53" ht="9.75" customHeight="1" x14ac:dyDescent="0.15">
      <c r="A829" s="25">
        <f t="shared" si="384"/>
        <v>829</v>
      </c>
      <c r="B829" s="108" t="s">
        <v>1064</v>
      </c>
      <c r="C829" s="108"/>
      <c r="D829" s="65"/>
      <c r="E829" s="66"/>
      <c r="F829" s="65"/>
      <c r="G829" s="65"/>
      <c r="H829" s="65"/>
      <c r="I829" s="65"/>
      <c r="J829" s="65"/>
      <c r="K829" s="65"/>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c r="AQ829" s="65"/>
      <c r="AR829" s="65"/>
      <c r="AS829" s="65"/>
      <c r="AT829" s="65"/>
      <c r="AU829" s="65"/>
      <c r="AV829" s="65"/>
      <c r="AX829" s="35" t="str">
        <f t="shared" si="403"/>
        <v/>
      </c>
    </row>
    <row r="830" spans="1:53" ht="9.75" customHeight="1" x14ac:dyDescent="0.15">
      <c r="A830" s="25">
        <f t="shared" si="384"/>
        <v>830</v>
      </c>
      <c r="B830" s="28" t="s">
        <v>1066</v>
      </c>
    </row>
    <row r="831" spans="1:53" ht="9.75" customHeight="1" x14ac:dyDescent="0.15">
      <c r="A831" s="25">
        <f t="shared" si="384"/>
        <v>831</v>
      </c>
      <c r="B831" s="32" t="s">
        <v>620</v>
      </c>
      <c r="E831" s="4" t="s">
        <v>621</v>
      </c>
      <c r="F831" s="19">
        <f t="shared" ref="F831:F840" si="417">SUM(G831:S831,T831:AH831,AI831:AW831)</f>
        <v>1</v>
      </c>
      <c r="G831" s="10">
        <v>0</v>
      </c>
      <c r="H831" s="10">
        <v>0</v>
      </c>
      <c r="I831" s="10">
        <v>0</v>
      </c>
      <c r="J831" s="22">
        <v>1</v>
      </c>
      <c r="K831" s="3">
        <v>0</v>
      </c>
      <c r="L831" s="3">
        <v>0</v>
      </c>
      <c r="AX831" s="35" t="str">
        <f t="shared" ref="AX831:AX839" si="418">IF(E831&lt;&gt;0,IF(ROUND(SUM(G831:AV831),5)=ROUND(F831,5),"OK","ERROR!"),"")</f>
        <v>OK</v>
      </c>
    </row>
    <row r="832" spans="1:53" ht="9.75" customHeight="1" x14ac:dyDescent="0.15">
      <c r="A832" s="25">
        <f t="shared" si="384"/>
        <v>832</v>
      </c>
      <c r="B832" s="32" t="s">
        <v>622</v>
      </c>
      <c r="E832" s="4" t="s">
        <v>623</v>
      </c>
      <c r="F832" s="19">
        <f t="shared" si="417"/>
        <v>1</v>
      </c>
      <c r="G832" s="10">
        <v>0</v>
      </c>
      <c r="H832" s="10">
        <v>0</v>
      </c>
      <c r="I832" s="10">
        <v>0</v>
      </c>
      <c r="J832" s="22">
        <v>1</v>
      </c>
      <c r="K832" s="3">
        <v>0</v>
      </c>
      <c r="L832" s="3">
        <v>0</v>
      </c>
      <c r="AX832" s="35" t="str">
        <f t="shared" si="418"/>
        <v>OK</v>
      </c>
    </row>
    <row r="833" spans="1:50" ht="9.75" customHeight="1" x14ac:dyDescent="0.15">
      <c r="A833" s="25">
        <f t="shared" si="384"/>
        <v>833</v>
      </c>
      <c r="B833" s="32" t="s">
        <v>624</v>
      </c>
      <c r="E833" s="4" t="s">
        <v>625</v>
      </c>
      <c r="F833" s="19">
        <f t="shared" si="417"/>
        <v>1</v>
      </c>
      <c r="G833" s="10">
        <v>0</v>
      </c>
      <c r="H833" s="10">
        <v>0</v>
      </c>
      <c r="I833" s="10">
        <v>0</v>
      </c>
      <c r="J833" s="22">
        <v>1</v>
      </c>
      <c r="K833" s="3">
        <v>0</v>
      </c>
      <c r="L833" s="3">
        <v>0</v>
      </c>
      <c r="AX833" s="35" t="str">
        <f t="shared" si="418"/>
        <v>OK</v>
      </c>
    </row>
    <row r="834" spans="1:50" ht="9.75" customHeight="1" x14ac:dyDescent="0.15">
      <c r="A834" s="25">
        <f t="shared" si="384"/>
        <v>834</v>
      </c>
      <c r="B834" s="32" t="s">
        <v>626</v>
      </c>
      <c r="E834" s="4" t="s">
        <v>625</v>
      </c>
      <c r="F834" s="19">
        <f t="shared" si="417"/>
        <v>1</v>
      </c>
      <c r="G834" s="10">
        <v>0</v>
      </c>
      <c r="H834" s="10">
        <v>0</v>
      </c>
      <c r="I834" s="10">
        <v>0</v>
      </c>
      <c r="J834" s="22">
        <v>1</v>
      </c>
      <c r="K834" s="3">
        <v>0</v>
      </c>
      <c r="L834" s="3">
        <v>0</v>
      </c>
      <c r="AX834" s="35" t="str">
        <f t="shared" si="418"/>
        <v>OK</v>
      </c>
    </row>
    <row r="835" spans="1:50" ht="9.75" customHeight="1" x14ac:dyDescent="0.15">
      <c r="A835" s="25">
        <f t="shared" si="384"/>
        <v>835</v>
      </c>
      <c r="B835" s="24" t="s">
        <v>627</v>
      </c>
      <c r="E835" s="4" t="s">
        <v>628</v>
      </c>
      <c r="F835" s="19">
        <f t="shared" si="417"/>
        <v>1</v>
      </c>
      <c r="G835" s="19">
        <f>SUM(G$831:G$834)/SUM($F$831:$F$834)</f>
        <v>0</v>
      </c>
      <c r="H835" s="19">
        <f>SUM(H$831:H$834)/SUM($F$831:$F$834)</f>
        <v>0</v>
      </c>
      <c r="I835" s="19">
        <f>SUM(I$831:I$834)/SUM($F$831:$F$834)</f>
        <v>0</v>
      </c>
      <c r="J835" s="19">
        <f>SUM(J$831:J$834)/SUM($F$831:$F$834)</f>
        <v>1</v>
      </c>
      <c r="K835" s="3">
        <f>SUM(K831:K834)</f>
        <v>0</v>
      </c>
      <c r="L835" s="3">
        <f>SUM(L831:L834)</f>
        <v>0</v>
      </c>
      <c r="AX835" s="35" t="str">
        <f t="shared" si="418"/>
        <v>OK</v>
      </c>
    </row>
    <row r="836" spans="1:50" ht="9.75" customHeight="1" thickBot="1" x14ac:dyDescent="0.2">
      <c r="A836" s="25">
        <f t="shared" si="384"/>
        <v>836</v>
      </c>
      <c r="B836" s="32" t="s">
        <v>1083</v>
      </c>
      <c r="E836" s="4" t="s">
        <v>629</v>
      </c>
      <c r="F836" s="19">
        <f t="shared" si="417"/>
        <v>1</v>
      </c>
      <c r="G836" s="19">
        <f>SUM($G$20:$G$22)/SUM($G$20:$H$22)</f>
        <v>1</v>
      </c>
      <c r="H836" s="19">
        <f>SUM($H$20:$H$22)/SUM($G$20:$H$22)</f>
        <v>0</v>
      </c>
      <c r="I836" s="22">
        <f>I837</f>
        <v>0</v>
      </c>
      <c r="J836" s="22"/>
      <c r="K836" s="3">
        <v>0</v>
      </c>
      <c r="L836" s="3">
        <v>0</v>
      </c>
      <c r="AX836" s="35" t="str">
        <f t="shared" si="418"/>
        <v>OK</v>
      </c>
    </row>
    <row r="837" spans="1:50" ht="9.75" customHeight="1" thickBot="1" x14ac:dyDescent="0.2">
      <c r="A837" s="25">
        <f t="shared" si="384"/>
        <v>837</v>
      </c>
      <c r="B837" s="32" t="s">
        <v>1084</v>
      </c>
      <c r="E837" s="4" t="s">
        <v>630</v>
      </c>
      <c r="F837" s="19">
        <f t="shared" si="417"/>
        <v>1</v>
      </c>
      <c r="G837" s="19">
        <f>(1-J837)*SUM($G$20:$G$22)/SUM($G$20:$H$22)</f>
        <v>0.45685102357696861</v>
      </c>
      <c r="H837" s="19">
        <f>(1-J837)*SUM($H$20:$H$22)/SUM($G$20:$H$22)</f>
        <v>0</v>
      </c>
      <c r="I837" s="22">
        <v>0</v>
      </c>
      <c r="J837" s="84">
        <v>0.54314897642303139</v>
      </c>
      <c r="K837" s="3">
        <v>0</v>
      </c>
      <c r="L837" s="3">
        <v>0</v>
      </c>
      <c r="AX837" s="35" t="str">
        <f t="shared" si="418"/>
        <v>OK</v>
      </c>
    </row>
    <row r="838" spans="1:50" ht="9.75" customHeight="1" x14ac:dyDescent="0.15">
      <c r="A838" s="25">
        <f t="shared" si="384"/>
        <v>838</v>
      </c>
      <c r="B838" s="32" t="s">
        <v>1085</v>
      </c>
      <c r="E838" s="4" t="s">
        <v>631</v>
      </c>
      <c r="F838" s="19">
        <f t="shared" si="417"/>
        <v>0</v>
      </c>
      <c r="G838" s="22">
        <v>0</v>
      </c>
      <c r="H838" s="22">
        <v>0</v>
      </c>
      <c r="I838" s="22">
        <v>0</v>
      </c>
      <c r="J838" s="22">
        <v>0</v>
      </c>
      <c r="K838" s="3">
        <v>0</v>
      </c>
      <c r="L838" s="3">
        <v>0</v>
      </c>
      <c r="AX838" s="35" t="str">
        <f t="shared" si="418"/>
        <v>OK</v>
      </c>
    </row>
    <row r="839" spans="1:50" ht="9.75" customHeight="1" x14ac:dyDescent="0.15">
      <c r="A839" s="25">
        <f t="shared" si="384"/>
        <v>839</v>
      </c>
      <c r="B839" s="24" t="s">
        <v>1086</v>
      </c>
      <c r="E839" s="4" t="s">
        <v>632</v>
      </c>
      <c r="F839" s="19">
        <f t="shared" si="417"/>
        <v>1</v>
      </c>
      <c r="G839" s="19">
        <f>SUM(G$836:G$838)/SUM($F$836:$F$838)</f>
        <v>0.72842551178848436</v>
      </c>
      <c r="H839" s="19">
        <f>SUM(H$836:H$838)/SUM($F$836:$F$838)</f>
        <v>0</v>
      </c>
      <c r="I839" s="19">
        <f>SUM(I$836:I$838)/SUM($F$836:$F$838)</f>
        <v>0</v>
      </c>
      <c r="J839" s="19">
        <f>SUM(J$836:J$838)/SUM($F$836:$F$838)</f>
        <v>0.2715744882115157</v>
      </c>
      <c r="K839" s="3">
        <f>SUM(K836:K838)</f>
        <v>0</v>
      </c>
      <c r="L839" s="3">
        <f>SUM(L836:L838)</f>
        <v>0</v>
      </c>
      <c r="AX839" s="35" t="str">
        <f t="shared" si="418"/>
        <v>OK</v>
      </c>
    </row>
    <row r="840" spans="1:50" ht="9.75" customHeight="1" thickBot="1" x14ac:dyDescent="0.2">
      <c r="A840" s="25">
        <f t="shared" ref="A840:A903" si="419">A839+1</f>
        <v>840</v>
      </c>
      <c r="B840" s="24" t="s">
        <v>456</v>
      </c>
      <c r="E840" s="4" t="s">
        <v>1012</v>
      </c>
      <c r="F840" s="19">
        <f t="shared" si="417"/>
        <v>1</v>
      </c>
      <c r="G840" s="19">
        <f>SUM(G$410:G$411)/$F$412</f>
        <v>0.45685102357696861</v>
      </c>
      <c r="H840" s="19">
        <f t="shared" ref="H840:AV840" si="420">SUM(H$410:H$411)/$F$412</f>
        <v>0</v>
      </c>
      <c r="I840" s="19">
        <f t="shared" si="420"/>
        <v>0</v>
      </c>
      <c r="J840" s="21">
        <f t="shared" si="420"/>
        <v>0.54314897642303139</v>
      </c>
      <c r="K840" s="19">
        <f t="shared" si="420"/>
        <v>0</v>
      </c>
      <c r="L840" s="19">
        <f t="shared" si="420"/>
        <v>0</v>
      </c>
      <c r="M840" s="19">
        <f t="shared" si="420"/>
        <v>0</v>
      </c>
      <c r="N840" s="19">
        <f t="shared" si="420"/>
        <v>0</v>
      </c>
      <c r="O840" s="19">
        <f t="shared" si="420"/>
        <v>0</v>
      </c>
      <c r="P840" s="19">
        <f t="shared" si="420"/>
        <v>0</v>
      </c>
      <c r="Q840" s="19">
        <f t="shared" si="420"/>
        <v>0</v>
      </c>
      <c r="R840" s="19">
        <f t="shared" si="420"/>
        <v>0</v>
      </c>
      <c r="S840" s="19">
        <f t="shared" si="420"/>
        <v>0</v>
      </c>
      <c r="T840" s="19">
        <f t="shared" si="420"/>
        <v>0</v>
      </c>
      <c r="U840" s="19">
        <f t="shared" si="420"/>
        <v>0</v>
      </c>
      <c r="V840" s="19">
        <f t="shared" si="420"/>
        <v>0</v>
      </c>
      <c r="W840" s="19">
        <f t="shared" si="420"/>
        <v>0</v>
      </c>
      <c r="X840" s="19">
        <f t="shared" si="420"/>
        <v>0</v>
      </c>
      <c r="Y840" s="19">
        <f t="shared" si="420"/>
        <v>0</v>
      </c>
      <c r="Z840" s="19">
        <f t="shared" si="420"/>
        <v>0</v>
      </c>
      <c r="AA840" s="19">
        <f t="shared" si="420"/>
        <v>0</v>
      </c>
      <c r="AB840" s="19">
        <f t="shared" si="420"/>
        <v>0</v>
      </c>
      <c r="AC840" s="19">
        <f t="shared" si="420"/>
        <v>0</v>
      </c>
      <c r="AD840" s="19">
        <f t="shared" si="420"/>
        <v>0</v>
      </c>
      <c r="AE840" s="19">
        <f t="shared" si="420"/>
        <v>0</v>
      </c>
      <c r="AF840" s="19">
        <f t="shared" si="420"/>
        <v>0</v>
      </c>
      <c r="AG840" s="19">
        <f t="shared" si="420"/>
        <v>0</v>
      </c>
      <c r="AH840" s="19">
        <f t="shared" si="420"/>
        <v>0</v>
      </c>
      <c r="AI840" s="19">
        <f t="shared" si="420"/>
        <v>0</v>
      </c>
      <c r="AJ840" s="19">
        <f t="shared" si="420"/>
        <v>0</v>
      </c>
      <c r="AK840" s="19">
        <f t="shared" si="420"/>
        <v>0</v>
      </c>
      <c r="AL840" s="19">
        <f t="shared" si="420"/>
        <v>0</v>
      </c>
      <c r="AM840" s="19">
        <f t="shared" si="420"/>
        <v>0</v>
      </c>
      <c r="AN840" s="19">
        <f t="shared" si="420"/>
        <v>0</v>
      </c>
      <c r="AO840" s="19">
        <f t="shared" si="420"/>
        <v>0</v>
      </c>
      <c r="AP840" s="19">
        <f t="shared" si="420"/>
        <v>0</v>
      </c>
      <c r="AQ840" s="19">
        <f t="shared" si="420"/>
        <v>0</v>
      </c>
      <c r="AR840" s="19">
        <f t="shared" si="420"/>
        <v>0</v>
      </c>
      <c r="AS840" s="19">
        <f t="shared" si="420"/>
        <v>0</v>
      </c>
      <c r="AT840" s="19">
        <f t="shared" si="420"/>
        <v>0</v>
      </c>
      <c r="AU840" s="19">
        <f t="shared" si="420"/>
        <v>0</v>
      </c>
      <c r="AV840" s="19">
        <f t="shared" si="420"/>
        <v>0</v>
      </c>
    </row>
    <row r="841" spans="1:50" ht="9.75" customHeight="1" thickBot="1" x14ac:dyDescent="0.2">
      <c r="A841" s="25">
        <f t="shared" si="419"/>
        <v>841</v>
      </c>
      <c r="B841" s="32" t="s">
        <v>633</v>
      </c>
      <c r="E841" s="4" t="s">
        <v>634</v>
      </c>
      <c r="F841" s="19">
        <f>SUM(G841:S841,T841:AH841,AI841:AW841)</f>
        <v>1</v>
      </c>
      <c r="G841" s="21">
        <f>1-J841</f>
        <v>0.45685102357696861</v>
      </c>
      <c r="H841" s="23">
        <v>0</v>
      </c>
      <c r="I841" s="23">
        <v>0</v>
      </c>
      <c r="J841" s="84">
        <v>0.54314897642303139</v>
      </c>
      <c r="K841" s="21">
        <v>0</v>
      </c>
      <c r="L841" s="21">
        <v>0</v>
      </c>
      <c r="AX841" s="35" t="str">
        <f t="shared" ref="AX841:AX853" si="421">IF(E841&lt;&gt;0,IF(ROUND(SUM(G841:AV841),5)=ROUND(F841,5),"OK","ERROR!"),"")</f>
        <v>OK</v>
      </c>
    </row>
    <row r="842" spans="1:50" ht="9.75" customHeight="1" thickBot="1" x14ac:dyDescent="0.2">
      <c r="A842" s="25">
        <f t="shared" si="419"/>
        <v>842</v>
      </c>
      <c r="B842" s="32" t="s">
        <v>635</v>
      </c>
      <c r="E842" s="4" t="s">
        <v>636</v>
      </c>
      <c r="F842" s="19">
        <f>SUM(G842:S842,T842:AH842,AI842:AW842)</f>
        <v>1</v>
      </c>
      <c r="G842" s="21">
        <f>1-J842</f>
        <v>0.45685102357696861</v>
      </c>
      <c r="H842" s="23">
        <v>0</v>
      </c>
      <c r="I842" s="23">
        <v>0</v>
      </c>
      <c r="J842" s="84">
        <v>0.54314897642303139</v>
      </c>
      <c r="K842" s="21">
        <v>0</v>
      </c>
      <c r="L842" s="21">
        <v>0</v>
      </c>
      <c r="AX842" s="35" t="str">
        <f t="shared" si="421"/>
        <v>OK</v>
      </c>
    </row>
    <row r="843" spans="1:50" ht="9.75" customHeight="1" x14ac:dyDescent="0.15">
      <c r="A843" s="25">
        <f t="shared" si="419"/>
        <v>843</v>
      </c>
      <c r="B843" s="32" t="s">
        <v>637</v>
      </c>
      <c r="E843" s="4" t="s">
        <v>638</v>
      </c>
      <c r="F843" s="19">
        <f>SUM(G843:S843,T843:AH843,AI843:AW843)</f>
        <v>1</v>
      </c>
      <c r="G843" s="23"/>
      <c r="H843" s="23">
        <v>1</v>
      </c>
      <c r="I843" s="23">
        <v>0</v>
      </c>
      <c r="J843" s="23">
        <v>0</v>
      </c>
      <c r="K843" s="21">
        <v>0</v>
      </c>
      <c r="L843" s="21">
        <v>0</v>
      </c>
      <c r="AX843" s="35" t="str">
        <f t="shared" si="421"/>
        <v>OK</v>
      </c>
    </row>
    <row r="844" spans="1:50" ht="9.75" customHeight="1" x14ac:dyDescent="0.15">
      <c r="A844" s="25">
        <f t="shared" si="419"/>
        <v>844</v>
      </c>
      <c r="B844" s="32" t="s">
        <v>1269</v>
      </c>
      <c r="E844" s="4" t="s">
        <v>1268</v>
      </c>
      <c r="F844" s="19">
        <f>SUM(G844:S844,T844:AH844,AI844:AW844)</f>
        <v>1</v>
      </c>
      <c r="G844" s="23">
        <f>$G$841*($F$22/($F$22+$F$23))</f>
        <v>0.31812648520172326</v>
      </c>
      <c r="H844" s="23">
        <f>$H$843*($F$23/($F$22+$F$23))</f>
        <v>0.30365377599263171</v>
      </c>
      <c r="I844" s="23">
        <v>0</v>
      </c>
      <c r="J844" s="23">
        <f>$J$841*($F$22/($F$22+$F$23))</f>
        <v>0.37821973880564497</v>
      </c>
      <c r="K844" s="21"/>
      <c r="L844" s="21"/>
      <c r="AX844" s="82" t="str">
        <f t="shared" si="421"/>
        <v>OK</v>
      </c>
    </row>
    <row r="845" spans="1:50" ht="9.75" customHeight="1" x14ac:dyDescent="0.15">
      <c r="A845" s="25">
        <f t="shared" si="419"/>
        <v>845</v>
      </c>
      <c r="B845" s="28" t="s">
        <v>1065</v>
      </c>
      <c r="AX845" s="35" t="str">
        <f t="shared" si="421"/>
        <v/>
      </c>
    </row>
    <row r="846" spans="1:50" ht="9.75" customHeight="1" x14ac:dyDescent="0.15">
      <c r="A846" s="25">
        <f t="shared" si="419"/>
        <v>846</v>
      </c>
      <c r="B846" s="32" t="s">
        <v>191</v>
      </c>
      <c r="E846" s="4" t="s">
        <v>993</v>
      </c>
      <c r="F846" s="19">
        <f t="shared" ref="F846:F857" si="422">SUM(G846:S846,T846:AH846,AI846:AW846)</f>
        <v>1</v>
      </c>
      <c r="N846" s="22">
        <v>1</v>
      </c>
      <c r="O846" s="22"/>
      <c r="P846" s="22"/>
      <c r="AX846" s="35" t="str">
        <f t="shared" si="421"/>
        <v>OK</v>
      </c>
    </row>
    <row r="847" spans="1:50" ht="9.75" customHeight="1" x14ac:dyDescent="0.15">
      <c r="A847" s="25">
        <f t="shared" si="419"/>
        <v>847</v>
      </c>
      <c r="B847" s="32" t="s">
        <v>986</v>
      </c>
      <c r="E847" s="4" t="s">
        <v>994</v>
      </c>
      <c r="F847" s="19">
        <f t="shared" si="422"/>
        <v>1</v>
      </c>
      <c r="N847" s="22"/>
      <c r="O847" s="22"/>
      <c r="P847" s="22">
        <v>1</v>
      </c>
      <c r="AX847" s="35" t="str">
        <f t="shared" si="421"/>
        <v>OK</v>
      </c>
    </row>
    <row r="848" spans="1:50" ht="9.75" customHeight="1" x14ac:dyDescent="0.15">
      <c r="A848" s="25">
        <f t="shared" si="419"/>
        <v>848</v>
      </c>
      <c r="B848" s="28" t="s">
        <v>987</v>
      </c>
      <c r="F848" s="19">
        <f t="shared" si="422"/>
        <v>0</v>
      </c>
      <c r="Q848" s="9"/>
      <c r="R848" s="9"/>
      <c r="S848" s="9"/>
      <c r="T848" s="16"/>
      <c r="U848" s="16"/>
      <c r="V848" s="16"/>
      <c r="W848" s="16"/>
      <c r="X848" s="16"/>
      <c r="Y848" s="16"/>
      <c r="Z848" s="16"/>
      <c r="AA848" s="16"/>
      <c r="AB848" s="16"/>
      <c r="AC848" s="16"/>
      <c r="AD848" s="16"/>
      <c r="AE848" s="16"/>
      <c r="AF848" s="16"/>
      <c r="AG848" s="16"/>
      <c r="AX848" s="35" t="str">
        <f t="shared" si="421"/>
        <v/>
      </c>
    </row>
    <row r="849" spans="1:50" ht="9.75" customHeight="1" x14ac:dyDescent="0.15">
      <c r="A849" s="25">
        <f t="shared" si="419"/>
        <v>849</v>
      </c>
      <c r="B849" s="32" t="s">
        <v>1068</v>
      </c>
      <c r="E849" s="4" t="s">
        <v>668</v>
      </c>
      <c r="F849" s="19">
        <f t="shared" si="422"/>
        <v>1</v>
      </c>
      <c r="G849" s="10"/>
      <c r="H849" s="10"/>
      <c r="I849" s="10"/>
      <c r="J849" s="10"/>
      <c r="K849" s="10"/>
      <c r="L849" s="10"/>
      <c r="M849" s="10"/>
      <c r="N849" s="10"/>
      <c r="O849" s="10"/>
      <c r="P849" s="10"/>
      <c r="S849" s="22">
        <v>1</v>
      </c>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X849" s="35" t="str">
        <f t="shared" si="421"/>
        <v>OK</v>
      </c>
    </row>
    <row r="850" spans="1:50" ht="9.75" customHeight="1" x14ac:dyDescent="0.15">
      <c r="A850" s="25">
        <f t="shared" si="419"/>
        <v>850</v>
      </c>
      <c r="B850" s="32" t="s">
        <v>130</v>
      </c>
      <c r="E850" s="4" t="s">
        <v>989</v>
      </c>
      <c r="F850" s="19">
        <f t="shared" si="422"/>
        <v>1</v>
      </c>
      <c r="G850" s="10"/>
      <c r="H850" s="10"/>
      <c r="I850" s="10"/>
      <c r="J850" s="10"/>
      <c r="K850" s="10"/>
      <c r="L850" s="10"/>
      <c r="M850" s="10"/>
      <c r="N850" s="10"/>
      <c r="O850" s="10"/>
      <c r="P850" s="10"/>
      <c r="S850" s="10"/>
      <c r="T850" s="10"/>
      <c r="U850" s="10"/>
      <c r="V850" s="10"/>
      <c r="W850" s="10"/>
      <c r="X850" s="10"/>
      <c r="Y850" s="10"/>
      <c r="Z850" s="10"/>
      <c r="AA850" s="10"/>
      <c r="AB850" s="10"/>
      <c r="AC850" s="10"/>
      <c r="AD850" s="22">
        <v>1</v>
      </c>
      <c r="AE850" s="22"/>
      <c r="AF850" s="22"/>
      <c r="AG850" s="22"/>
      <c r="AH850" s="10"/>
      <c r="AI850" s="10"/>
      <c r="AJ850" s="10"/>
      <c r="AK850" s="10"/>
      <c r="AL850" s="10"/>
      <c r="AM850" s="10"/>
      <c r="AN850" s="10"/>
      <c r="AO850" s="10"/>
      <c r="AX850" s="35" t="str">
        <f t="shared" si="421"/>
        <v>OK</v>
      </c>
    </row>
    <row r="851" spans="1:50" ht="9.75" customHeight="1" x14ac:dyDescent="0.15">
      <c r="A851" s="25">
        <f t="shared" si="419"/>
        <v>851</v>
      </c>
      <c r="B851" s="32" t="s">
        <v>131</v>
      </c>
      <c r="E851" s="4" t="s">
        <v>134</v>
      </c>
      <c r="F851" s="19">
        <f t="shared" si="422"/>
        <v>1</v>
      </c>
      <c r="G851" s="10"/>
      <c r="H851" s="10"/>
      <c r="I851" s="10"/>
      <c r="J851" s="10"/>
      <c r="K851" s="10"/>
      <c r="L851" s="10"/>
      <c r="M851" s="10"/>
      <c r="N851" s="10"/>
      <c r="O851" s="10"/>
      <c r="P851" s="10"/>
      <c r="S851" s="10"/>
      <c r="T851" s="10"/>
      <c r="U851" s="10"/>
      <c r="V851" s="10"/>
      <c r="W851" s="10"/>
      <c r="X851" s="10"/>
      <c r="Y851" s="10"/>
      <c r="Z851" s="10"/>
      <c r="AA851" s="10"/>
      <c r="AB851" s="10"/>
      <c r="AC851" s="10"/>
      <c r="AD851" s="22"/>
      <c r="AE851" s="22">
        <v>1</v>
      </c>
      <c r="AF851" s="22"/>
      <c r="AG851" s="22"/>
      <c r="AH851" s="10"/>
      <c r="AI851" s="10"/>
      <c r="AJ851" s="10"/>
      <c r="AK851" s="10"/>
      <c r="AL851" s="10"/>
      <c r="AM851" s="10"/>
      <c r="AN851" s="10"/>
      <c r="AO851" s="10"/>
      <c r="AX851" s="35" t="str">
        <f t="shared" si="421"/>
        <v>OK</v>
      </c>
    </row>
    <row r="852" spans="1:50" ht="9.75" customHeight="1" x14ac:dyDescent="0.15">
      <c r="A852" s="25">
        <f t="shared" si="419"/>
        <v>852</v>
      </c>
      <c r="B852" s="32" t="s">
        <v>518</v>
      </c>
      <c r="E852" s="4" t="s">
        <v>1047</v>
      </c>
      <c r="F852" s="19">
        <f t="shared" si="422"/>
        <v>1</v>
      </c>
      <c r="G852" s="10"/>
      <c r="H852" s="10"/>
      <c r="I852" s="10"/>
      <c r="J852" s="10"/>
      <c r="K852" s="10"/>
      <c r="L852" s="10"/>
      <c r="M852" s="10"/>
      <c r="N852" s="10"/>
      <c r="O852" s="10"/>
      <c r="P852" s="10"/>
      <c r="S852" s="10"/>
      <c r="T852" s="10"/>
      <c r="U852" s="10"/>
      <c r="V852" s="10"/>
      <c r="W852" s="10"/>
      <c r="X852" s="10"/>
      <c r="Y852" s="10"/>
      <c r="Z852" s="10"/>
      <c r="AA852" s="10"/>
      <c r="AB852" s="10"/>
      <c r="AC852" s="10"/>
      <c r="AD852" s="22"/>
      <c r="AE852" s="22"/>
      <c r="AF852" s="22"/>
      <c r="AG852" s="22"/>
      <c r="AH852" s="10"/>
      <c r="AI852" s="22">
        <v>1</v>
      </c>
      <c r="AJ852" s="10"/>
      <c r="AK852" s="10"/>
      <c r="AL852" s="10"/>
      <c r="AM852" s="10"/>
      <c r="AN852" s="10"/>
      <c r="AO852" s="10"/>
      <c r="AX852" s="35" t="str">
        <f t="shared" si="421"/>
        <v>OK</v>
      </c>
    </row>
    <row r="853" spans="1:50" ht="9.75" customHeight="1" x14ac:dyDescent="0.15">
      <c r="A853" s="25">
        <f t="shared" si="419"/>
        <v>853</v>
      </c>
      <c r="B853" s="32" t="s">
        <v>1048</v>
      </c>
      <c r="E853" s="4" t="s">
        <v>1049</v>
      </c>
      <c r="F853" s="19">
        <f t="shared" si="422"/>
        <v>1</v>
      </c>
      <c r="G853" s="10"/>
      <c r="H853" s="10"/>
      <c r="I853" s="10"/>
      <c r="J853" s="10"/>
      <c r="K853" s="10"/>
      <c r="L853" s="10"/>
      <c r="M853" s="10"/>
      <c r="N853" s="10"/>
      <c r="O853" s="10"/>
      <c r="P853" s="10"/>
      <c r="S853" s="10"/>
      <c r="T853" s="10"/>
      <c r="U853" s="10"/>
      <c r="V853" s="10"/>
      <c r="W853" s="10"/>
      <c r="X853" s="10"/>
      <c r="Y853" s="10"/>
      <c r="Z853" s="10"/>
      <c r="AA853" s="10"/>
      <c r="AB853" s="10"/>
      <c r="AC853" s="10"/>
      <c r="AD853" s="22"/>
      <c r="AE853" s="22"/>
      <c r="AF853" s="22"/>
      <c r="AG853" s="22"/>
      <c r="AH853" s="10"/>
      <c r="AI853" s="22"/>
      <c r="AJ853" s="22">
        <v>1</v>
      </c>
      <c r="AK853" s="10"/>
      <c r="AL853" s="10"/>
      <c r="AM853" s="10"/>
      <c r="AN853" s="10"/>
      <c r="AO853" s="10"/>
      <c r="AX853" s="35" t="str">
        <f t="shared" si="421"/>
        <v>OK</v>
      </c>
    </row>
    <row r="854" spans="1:50" ht="9.75" customHeight="1" x14ac:dyDescent="0.15">
      <c r="A854" s="25">
        <f t="shared" si="419"/>
        <v>854</v>
      </c>
      <c r="B854" s="32" t="s">
        <v>529</v>
      </c>
      <c r="E854" s="4" t="s">
        <v>1051</v>
      </c>
      <c r="F854" s="19">
        <f t="shared" si="422"/>
        <v>1</v>
      </c>
      <c r="G854" s="10"/>
      <c r="H854" s="10"/>
      <c r="I854" s="10"/>
      <c r="J854" s="10"/>
      <c r="K854" s="10"/>
      <c r="L854" s="10"/>
      <c r="M854" s="10"/>
      <c r="N854" s="10"/>
      <c r="O854" s="10"/>
      <c r="P854" s="10"/>
      <c r="S854" s="10"/>
      <c r="T854" s="10"/>
      <c r="U854" s="10"/>
      <c r="V854" s="10"/>
      <c r="W854" s="10"/>
      <c r="X854" s="10"/>
      <c r="Y854" s="10"/>
      <c r="Z854" s="10"/>
      <c r="AA854" s="10"/>
      <c r="AB854" s="10"/>
      <c r="AC854" s="10"/>
      <c r="AD854" s="22"/>
      <c r="AE854" s="22"/>
      <c r="AF854" s="22"/>
      <c r="AG854" s="22"/>
      <c r="AH854" s="10"/>
      <c r="AI854" s="22"/>
      <c r="AJ854" s="22"/>
      <c r="AK854" s="10"/>
      <c r="AL854" s="10"/>
      <c r="AM854" s="22">
        <v>1</v>
      </c>
      <c r="AN854" s="10"/>
      <c r="AO854" s="10"/>
    </row>
    <row r="855" spans="1:50" ht="9.75" customHeight="1" x14ac:dyDescent="0.15">
      <c r="A855" s="25">
        <f t="shared" si="419"/>
        <v>855</v>
      </c>
      <c r="B855" s="32" t="s">
        <v>522</v>
      </c>
      <c r="E855" s="4" t="s">
        <v>1050</v>
      </c>
      <c r="F855" s="19">
        <f t="shared" si="422"/>
        <v>1</v>
      </c>
      <c r="G855" s="10"/>
      <c r="H855" s="10"/>
      <c r="I855" s="10"/>
      <c r="J855" s="10"/>
      <c r="K855" s="10"/>
      <c r="L855" s="10"/>
      <c r="M855" s="10"/>
      <c r="N855" s="10"/>
      <c r="O855" s="10"/>
      <c r="P855" s="10"/>
      <c r="S855" s="10"/>
      <c r="T855" s="10"/>
      <c r="U855" s="10"/>
      <c r="V855" s="10"/>
      <c r="W855" s="10"/>
      <c r="X855" s="10"/>
      <c r="Y855" s="10"/>
      <c r="Z855" s="10"/>
      <c r="AA855" s="10"/>
      <c r="AB855" s="10"/>
      <c r="AC855" s="10"/>
      <c r="AD855" s="22"/>
      <c r="AE855" s="22"/>
      <c r="AF855" s="22"/>
      <c r="AG855" s="22"/>
      <c r="AH855" s="10"/>
      <c r="AI855" s="22"/>
      <c r="AJ855" s="22"/>
      <c r="AK855" s="22">
        <v>1</v>
      </c>
      <c r="AL855" s="10"/>
      <c r="AM855" s="10"/>
      <c r="AN855" s="10"/>
      <c r="AO855" s="10"/>
      <c r="AX855" s="35" t="str">
        <f>IF(E855&lt;&gt;0,IF(ROUND(SUM(G855:AV855),5)=ROUND(F855,5),"OK","ERROR!"),"")</f>
        <v>OK</v>
      </c>
    </row>
    <row r="856" spans="1:50" ht="9.75" customHeight="1" x14ac:dyDescent="0.15">
      <c r="A856" s="25">
        <f t="shared" si="419"/>
        <v>856</v>
      </c>
      <c r="B856" s="32" t="s">
        <v>254</v>
      </c>
      <c r="E856" s="4" t="s">
        <v>988</v>
      </c>
      <c r="F856" s="19">
        <f t="shared" si="422"/>
        <v>1</v>
      </c>
      <c r="G856" s="10"/>
      <c r="H856" s="10"/>
      <c r="I856" s="10"/>
      <c r="J856" s="10"/>
      <c r="K856" s="10"/>
      <c r="L856" s="10"/>
      <c r="M856" s="10"/>
      <c r="N856" s="10"/>
      <c r="O856" s="10"/>
      <c r="P856" s="10"/>
      <c r="S856" s="10"/>
      <c r="T856" s="10"/>
      <c r="U856" s="10"/>
      <c r="V856" s="10"/>
      <c r="W856" s="10"/>
      <c r="X856" s="10"/>
      <c r="Y856" s="10"/>
      <c r="Z856" s="10"/>
      <c r="AA856" s="10"/>
      <c r="AB856" s="10"/>
      <c r="AC856" s="10"/>
      <c r="AD856" s="22"/>
      <c r="AE856" s="22"/>
      <c r="AF856" s="22"/>
      <c r="AG856" s="22">
        <v>1</v>
      </c>
      <c r="AH856" s="10"/>
      <c r="AI856" s="10"/>
      <c r="AJ856" s="10"/>
      <c r="AK856" s="10"/>
      <c r="AL856" s="10"/>
      <c r="AM856" s="10"/>
      <c r="AN856" s="10"/>
      <c r="AO856" s="10"/>
      <c r="AX856" s="35" t="str">
        <f>IF(E856&lt;&gt;0,IF(ROUND(SUM(G856:AV856),5)=ROUND(F856,5),"OK","ERROR!"),"")</f>
        <v>OK</v>
      </c>
    </row>
    <row r="857" spans="1:50" ht="9.75" customHeight="1" x14ac:dyDescent="0.15">
      <c r="A857" s="25">
        <f t="shared" si="419"/>
        <v>857</v>
      </c>
      <c r="B857" s="32" t="s">
        <v>256</v>
      </c>
      <c r="E857" s="4" t="s">
        <v>990</v>
      </c>
      <c r="F857" s="19">
        <f t="shared" si="422"/>
        <v>1</v>
      </c>
      <c r="G857" s="10"/>
      <c r="H857" s="10"/>
      <c r="I857" s="10"/>
      <c r="J857" s="10"/>
      <c r="K857" s="10"/>
      <c r="L857" s="10"/>
      <c r="M857" s="10"/>
      <c r="N857" s="10"/>
      <c r="O857" s="10"/>
      <c r="P857" s="10"/>
      <c r="S857" s="10"/>
      <c r="T857" s="10"/>
      <c r="U857" s="10"/>
      <c r="V857" s="10"/>
      <c r="W857" s="10"/>
      <c r="X857" s="10"/>
      <c r="Y857" s="10"/>
      <c r="Z857" s="10"/>
      <c r="AA857" s="10"/>
      <c r="AB857" s="10"/>
      <c r="AC857" s="10"/>
      <c r="AD857" s="22"/>
      <c r="AE857" s="22"/>
      <c r="AF857" s="22">
        <v>1</v>
      </c>
      <c r="AG857" s="22"/>
      <c r="AH857" s="10"/>
      <c r="AI857" s="10"/>
      <c r="AJ857" s="10"/>
      <c r="AK857" s="10"/>
      <c r="AL857" s="10"/>
      <c r="AM857" s="10"/>
      <c r="AN857" s="10"/>
      <c r="AO857" s="10"/>
      <c r="AX857" s="35" t="str">
        <f>IF(E857&lt;&gt;0,IF(ROUND(SUM(G857:AV857),5)=ROUND(F857,5),"OK","ERROR!"),"")</f>
        <v>OK</v>
      </c>
    </row>
    <row r="858" spans="1:50" ht="9.75" customHeight="1" x14ac:dyDescent="0.15">
      <c r="A858" s="25">
        <f t="shared" si="419"/>
        <v>858</v>
      </c>
      <c r="B858" s="29" t="s">
        <v>1067</v>
      </c>
      <c r="C858" s="28"/>
      <c r="F858" s="19"/>
      <c r="G858" s="10"/>
      <c r="H858" s="10"/>
      <c r="I858" s="10"/>
      <c r="J858" s="10"/>
      <c r="K858" s="10"/>
      <c r="L858" s="10"/>
      <c r="M858" s="10"/>
      <c r="N858" s="10"/>
      <c r="O858" s="10"/>
      <c r="P858" s="10"/>
      <c r="S858" s="10"/>
      <c r="T858" s="10"/>
      <c r="U858" s="10"/>
      <c r="V858" s="10"/>
      <c r="W858" s="10"/>
      <c r="X858" s="10"/>
      <c r="Y858" s="10"/>
      <c r="Z858" s="10"/>
      <c r="AA858" s="10"/>
      <c r="AB858" s="10"/>
      <c r="AC858" s="10"/>
      <c r="AD858" s="22"/>
      <c r="AE858" s="22"/>
      <c r="AF858" s="22"/>
      <c r="AG858" s="22"/>
      <c r="AH858" s="10"/>
      <c r="AI858" s="10"/>
      <c r="AJ858" s="10"/>
      <c r="AK858" s="10"/>
      <c r="AL858" s="10"/>
      <c r="AM858" s="10"/>
      <c r="AN858" s="10"/>
      <c r="AO858" s="10"/>
    </row>
    <row r="859" spans="1:50" ht="9.75" customHeight="1" x14ac:dyDescent="0.15">
      <c r="A859" s="25">
        <f t="shared" si="419"/>
        <v>859</v>
      </c>
      <c r="B859" s="32" t="s">
        <v>1170</v>
      </c>
      <c r="E859" s="4" t="s">
        <v>1011</v>
      </c>
      <c r="F859" s="19">
        <f t="shared" ref="F859:F864" si="423">SUM(G859:S859,T859:AH859,AI859:AW859)</f>
        <v>1</v>
      </c>
      <c r="G859" s="19"/>
      <c r="H859" s="19"/>
      <c r="I859" s="19"/>
      <c r="J859" s="19"/>
      <c r="K859" s="19"/>
      <c r="L859" s="19"/>
      <c r="M859" s="19"/>
      <c r="N859" s="19"/>
      <c r="O859" s="19"/>
      <c r="P859" s="19"/>
      <c r="Q859" s="19"/>
      <c r="R859" s="19"/>
      <c r="S859" s="19"/>
      <c r="T859" s="19"/>
      <c r="U859" s="19"/>
      <c r="V859" s="19"/>
      <c r="W859" s="19"/>
      <c r="X859" s="19"/>
      <c r="Y859" s="19"/>
      <c r="Z859" s="19"/>
      <c r="AA859" s="19"/>
      <c r="AB859" s="19"/>
      <c r="AC859" s="19"/>
      <c r="AD859" s="19"/>
      <c r="AE859" s="19"/>
      <c r="AF859" s="19"/>
      <c r="AG859" s="19"/>
      <c r="AH859" s="19"/>
      <c r="AI859" s="19"/>
      <c r="AJ859" s="19"/>
      <c r="AK859" s="19"/>
      <c r="AL859" s="19"/>
      <c r="AM859" s="19"/>
      <c r="AN859" s="19"/>
      <c r="AO859" s="19"/>
      <c r="AP859" s="19"/>
      <c r="AQ859" s="19"/>
      <c r="AR859" s="19"/>
      <c r="AS859" s="19"/>
      <c r="AT859" s="22">
        <v>1</v>
      </c>
      <c r="AU859" s="22"/>
      <c r="AV859" s="22"/>
      <c r="AX859" s="35" t="str">
        <f t="shared" ref="AX859:AX864" si="424">IF(E859&lt;&gt;0,IF(ROUND(SUM(G859:AV859),5)=ROUND(F859,5),"OK","ERROR!"),"")</f>
        <v>OK</v>
      </c>
    </row>
    <row r="860" spans="1:50" ht="9.75" customHeight="1" x14ac:dyDescent="0.15">
      <c r="A860" s="25">
        <f t="shared" si="419"/>
        <v>860</v>
      </c>
      <c r="B860" s="32" t="s">
        <v>1007</v>
      </c>
      <c r="E860" s="4" t="s">
        <v>1008</v>
      </c>
      <c r="F860" s="19">
        <f t="shared" si="423"/>
        <v>1</v>
      </c>
      <c r="G860" s="19"/>
      <c r="H860" s="19"/>
      <c r="I860" s="19"/>
      <c r="J860" s="19"/>
      <c r="K860" s="19"/>
      <c r="L860" s="19"/>
      <c r="M860" s="19"/>
      <c r="N860" s="19"/>
      <c r="O860" s="19"/>
      <c r="P860" s="19"/>
      <c r="Q860" s="19"/>
      <c r="R860" s="19"/>
      <c r="S860" s="19"/>
      <c r="T860" s="19"/>
      <c r="U860" s="19"/>
      <c r="V860" s="19"/>
      <c r="W860" s="19"/>
      <c r="X860" s="19"/>
      <c r="Y860" s="19"/>
      <c r="Z860" s="19"/>
      <c r="AA860" s="19"/>
      <c r="AB860" s="19"/>
      <c r="AC860" s="19"/>
      <c r="AD860" s="19"/>
      <c r="AE860" s="19"/>
      <c r="AF860" s="19"/>
      <c r="AG860" s="19"/>
      <c r="AH860" s="19"/>
      <c r="AI860" s="19"/>
      <c r="AJ860" s="19"/>
      <c r="AK860" s="19"/>
      <c r="AL860" s="19"/>
      <c r="AM860" s="19"/>
      <c r="AN860" s="19"/>
      <c r="AO860" s="19"/>
      <c r="AP860" s="19"/>
      <c r="AQ860" s="19"/>
      <c r="AR860" s="19"/>
      <c r="AS860" s="19"/>
      <c r="AT860" s="22"/>
      <c r="AU860" s="22">
        <v>1</v>
      </c>
      <c r="AV860" s="22"/>
      <c r="AX860" s="35" t="str">
        <f t="shared" si="424"/>
        <v>OK</v>
      </c>
    </row>
    <row r="861" spans="1:50" ht="9.75" customHeight="1" x14ac:dyDescent="0.15">
      <c r="A861" s="25">
        <f t="shared" si="419"/>
        <v>861</v>
      </c>
      <c r="B861" s="32" t="s">
        <v>1009</v>
      </c>
      <c r="E861" s="4" t="s">
        <v>1010</v>
      </c>
      <c r="F861" s="19">
        <f t="shared" si="423"/>
        <v>1</v>
      </c>
      <c r="G861" s="19"/>
      <c r="H861" s="19"/>
      <c r="I861" s="19"/>
      <c r="J861" s="19"/>
      <c r="K861" s="19"/>
      <c r="L861" s="19"/>
      <c r="M861" s="19"/>
      <c r="N861" s="19"/>
      <c r="O861" s="19"/>
      <c r="P861" s="19"/>
      <c r="Q861" s="19"/>
      <c r="R861" s="19"/>
      <c r="S861" s="19"/>
      <c r="T861" s="19"/>
      <c r="U861" s="19"/>
      <c r="V861" s="19"/>
      <c r="W861" s="19"/>
      <c r="X861" s="19"/>
      <c r="Y861" s="19"/>
      <c r="Z861" s="19"/>
      <c r="AA861" s="19"/>
      <c r="AB861" s="19"/>
      <c r="AC861" s="19"/>
      <c r="AD861" s="19"/>
      <c r="AE861" s="19"/>
      <c r="AF861" s="19"/>
      <c r="AG861" s="19"/>
      <c r="AH861" s="19"/>
      <c r="AI861" s="19"/>
      <c r="AJ861" s="19"/>
      <c r="AK861" s="19"/>
      <c r="AL861" s="19"/>
      <c r="AM861" s="19"/>
      <c r="AN861" s="19"/>
      <c r="AO861" s="19"/>
      <c r="AP861" s="19"/>
      <c r="AQ861" s="19"/>
      <c r="AR861" s="19"/>
      <c r="AS861" s="19"/>
      <c r="AT861" s="22"/>
      <c r="AU861" s="22">
        <v>1</v>
      </c>
      <c r="AV861" s="22"/>
      <c r="AX861" s="35" t="str">
        <f t="shared" si="424"/>
        <v>OK</v>
      </c>
    </row>
    <row r="862" spans="1:50" ht="9.75" customHeight="1" x14ac:dyDescent="0.15">
      <c r="A862" s="25">
        <f t="shared" si="419"/>
        <v>862</v>
      </c>
      <c r="B862" s="32" t="s">
        <v>1168</v>
      </c>
      <c r="E862" s="4" t="s">
        <v>1006</v>
      </c>
      <c r="F862" s="19">
        <f t="shared" si="423"/>
        <v>1</v>
      </c>
      <c r="G862" s="19"/>
      <c r="H862" s="19"/>
      <c r="I862" s="19"/>
      <c r="J862" s="19"/>
      <c r="K862" s="19"/>
      <c r="L862" s="19"/>
      <c r="M862" s="19"/>
      <c r="N862" s="19"/>
      <c r="O862" s="19"/>
      <c r="P862" s="19"/>
      <c r="Q862" s="19"/>
      <c r="R862" s="19"/>
      <c r="S862" s="19"/>
      <c r="T862" s="19"/>
      <c r="U862" s="19"/>
      <c r="V862" s="19"/>
      <c r="W862" s="19"/>
      <c r="X862" s="19"/>
      <c r="Y862" s="19"/>
      <c r="Z862" s="19"/>
      <c r="AA862" s="19"/>
      <c r="AB862" s="19"/>
      <c r="AC862" s="19"/>
      <c r="AD862" s="19"/>
      <c r="AE862" s="19"/>
      <c r="AF862" s="19"/>
      <c r="AG862" s="19"/>
      <c r="AH862" s="19"/>
      <c r="AI862" s="19"/>
      <c r="AJ862" s="19"/>
      <c r="AK862" s="19"/>
      <c r="AL862" s="19"/>
      <c r="AM862" s="19"/>
      <c r="AN862" s="19"/>
      <c r="AO862" s="19"/>
      <c r="AP862" s="19"/>
      <c r="AQ862" s="19"/>
      <c r="AR862" s="19"/>
      <c r="AS862" s="19"/>
      <c r="AT862" s="22"/>
      <c r="AU862" s="22"/>
      <c r="AV862" s="22">
        <v>1</v>
      </c>
      <c r="AX862" s="35" t="str">
        <f t="shared" si="424"/>
        <v>OK</v>
      </c>
    </row>
    <row r="863" spans="1:50" ht="9.75" customHeight="1" x14ac:dyDescent="0.15">
      <c r="A863" s="25">
        <f t="shared" si="419"/>
        <v>863</v>
      </c>
      <c r="B863" s="32" t="s">
        <v>1063</v>
      </c>
      <c r="E863" s="4" t="s">
        <v>1063</v>
      </c>
      <c r="F863" s="19">
        <f t="shared" si="423"/>
        <v>1</v>
      </c>
      <c r="G863" s="19"/>
      <c r="H863" s="19"/>
      <c r="I863" s="19"/>
      <c r="J863" s="19"/>
      <c r="K863" s="19"/>
      <c r="L863" s="19"/>
      <c r="M863" s="19"/>
      <c r="N863" s="19"/>
      <c r="O863" s="19"/>
      <c r="P863" s="19"/>
      <c r="Q863" s="19"/>
      <c r="R863" s="19"/>
      <c r="S863" s="19"/>
      <c r="T863" s="19"/>
      <c r="U863" s="19"/>
      <c r="V863" s="19"/>
      <c r="W863" s="19"/>
      <c r="X863" s="19"/>
      <c r="Y863" s="19"/>
      <c r="Z863" s="19"/>
      <c r="AA863" s="19"/>
      <c r="AB863" s="19"/>
      <c r="AC863" s="19"/>
      <c r="AD863" s="19"/>
      <c r="AE863" s="19"/>
      <c r="AF863" s="19"/>
      <c r="AG863" s="19"/>
      <c r="AH863" s="19"/>
      <c r="AI863" s="19"/>
      <c r="AJ863" s="19"/>
      <c r="AK863" s="19"/>
      <c r="AL863" s="19"/>
      <c r="AM863" s="19"/>
      <c r="AN863" s="19"/>
      <c r="AO863" s="19"/>
      <c r="AP863" s="19"/>
      <c r="AQ863" s="19"/>
      <c r="AR863" s="22">
        <v>1</v>
      </c>
      <c r="AS863" s="19"/>
      <c r="AT863" s="19"/>
      <c r="AU863" s="19"/>
      <c r="AV863" s="19"/>
      <c r="AX863" s="35" t="str">
        <f t="shared" si="424"/>
        <v>OK</v>
      </c>
    </row>
    <row r="864" spans="1:50" ht="9.75" customHeight="1" x14ac:dyDescent="0.15">
      <c r="A864" s="25">
        <f t="shared" si="419"/>
        <v>864</v>
      </c>
      <c r="B864" s="32" t="s">
        <v>1005</v>
      </c>
      <c r="E864" s="4" t="s">
        <v>1004</v>
      </c>
      <c r="F864" s="19">
        <f t="shared" si="423"/>
        <v>0</v>
      </c>
      <c r="G864" s="19"/>
      <c r="H864" s="19"/>
      <c r="I864" s="19"/>
      <c r="J864" s="19"/>
      <c r="K864" s="19"/>
      <c r="L864" s="19"/>
      <c r="M864" s="19"/>
      <c r="N864" s="19"/>
      <c r="O864" s="19"/>
      <c r="P864" s="19"/>
      <c r="Q864" s="19"/>
      <c r="R864" s="19"/>
      <c r="S864" s="19"/>
      <c r="T864" s="19"/>
      <c r="U864" s="19"/>
      <c r="V864" s="19"/>
      <c r="W864" s="19"/>
      <c r="X864" s="19"/>
      <c r="Y864" s="19"/>
      <c r="Z864" s="19"/>
      <c r="AA864" s="19"/>
      <c r="AB864" s="19"/>
      <c r="AC864" s="19"/>
      <c r="AD864" s="19"/>
      <c r="AE864" s="19"/>
      <c r="AF864" s="19"/>
      <c r="AG864" s="19"/>
      <c r="AH864" s="19"/>
      <c r="AI864" s="19"/>
      <c r="AJ864" s="19"/>
      <c r="AK864" s="19"/>
      <c r="AL864" s="19"/>
      <c r="AM864" s="19"/>
      <c r="AN864" s="19"/>
      <c r="AO864" s="19"/>
      <c r="AP864" s="19"/>
      <c r="AQ864" s="19"/>
      <c r="AR864" s="19"/>
      <c r="AS864" s="19"/>
      <c r="AT864" s="19"/>
      <c r="AU864" s="19"/>
      <c r="AV864" s="19"/>
      <c r="AX864" s="35" t="str">
        <f t="shared" si="424"/>
        <v>OK</v>
      </c>
    </row>
    <row r="865" spans="1:50" ht="9.75" customHeight="1" x14ac:dyDescent="0.15">
      <c r="A865" s="25">
        <f t="shared" si="419"/>
        <v>865</v>
      </c>
      <c r="B865" s="108" t="s">
        <v>1069</v>
      </c>
      <c r="C865" s="108"/>
      <c r="D865" s="65"/>
      <c r="E865" s="66"/>
      <c r="F865" s="67"/>
      <c r="G865" s="68"/>
      <c r="H865" s="68"/>
      <c r="I865" s="68"/>
      <c r="J865" s="68"/>
      <c r="K865" s="68"/>
      <c r="L865" s="68"/>
      <c r="M865" s="68"/>
      <c r="N865" s="68"/>
      <c r="O865" s="68"/>
      <c r="P865" s="68"/>
      <c r="Q865" s="65"/>
      <c r="R865" s="65"/>
      <c r="S865" s="68"/>
      <c r="T865" s="68"/>
      <c r="U865" s="68"/>
      <c r="V865" s="68"/>
      <c r="W865" s="68"/>
      <c r="X865" s="68"/>
      <c r="Y865" s="68"/>
      <c r="Z865" s="68"/>
      <c r="AA865" s="68"/>
      <c r="AB865" s="68"/>
      <c r="AC865" s="68"/>
      <c r="AD865" s="69"/>
      <c r="AE865" s="69"/>
      <c r="AF865" s="69"/>
      <c r="AG865" s="69"/>
      <c r="AH865" s="68"/>
      <c r="AI865" s="68"/>
      <c r="AJ865" s="68"/>
      <c r="AK865" s="68"/>
      <c r="AL865" s="68"/>
      <c r="AM865" s="68"/>
      <c r="AN865" s="68"/>
      <c r="AO865" s="68"/>
      <c r="AP865" s="65"/>
      <c r="AQ865" s="65"/>
      <c r="AR865" s="65"/>
      <c r="AS865" s="65"/>
      <c r="AT865" s="65"/>
      <c r="AU865" s="65"/>
      <c r="AV865" s="65"/>
    </row>
    <row r="866" spans="1:50" ht="9.75" customHeight="1" x14ac:dyDescent="0.15">
      <c r="A866" s="25">
        <f t="shared" si="419"/>
        <v>866</v>
      </c>
      <c r="B866" s="28" t="s">
        <v>1072</v>
      </c>
      <c r="C866" s="30"/>
      <c r="F866" s="19"/>
      <c r="G866" s="10"/>
      <c r="H866" s="10"/>
      <c r="I866" s="10"/>
      <c r="J866" s="10"/>
      <c r="K866" s="10"/>
      <c r="L866" s="10"/>
      <c r="M866" s="10"/>
      <c r="N866" s="10"/>
      <c r="O866" s="10"/>
      <c r="P866" s="10"/>
      <c r="S866" s="10"/>
      <c r="T866" s="10"/>
      <c r="U866" s="10"/>
      <c r="V866" s="10"/>
      <c r="W866" s="10"/>
      <c r="X866" s="10"/>
      <c r="Y866" s="10"/>
      <c r="Z866" s="10"/>
      <c r="AA866" s="10"/>
      <c r="AB866" s="10"/>
      <c r="AC866" s="10"/>
      <c r="AD866" s="22"/>
      <c r="AE866" s="22"/>
      <c r="AF866" s="22"/>
      <c r="AG866" s="22"/>
      <c r="AH866" s="10"/>
      <c r="AI866" s="10"/>
      <c r="AJ866" s="10"/>
      <c r="AK866" s="10"/>
      <c r="AL866" s="10"/>
      <c r="AM866" s="10"/>
      <c r="AN866" s="10"/>
      <c r="AO866" s="10"/>
    </row>
    <row r="867" spans="1:50" ht="9.75" customHeight="1" x14ac:dyDescent="0.15">
      <c r="A867" s="25">
        <f t="shared" si="419"/>
        <v>867</v>
      </c>
      <c r="B867" s="24" t="s">
        <v>1061</v>
      </c>
      <c r="C867" s="30"/>
      <c r="F867" s="3">
        <f>SUM(G867:S867,T867:AH867,AI867:AW867)</f>
        <v>1342978044.3070951</v>
      </c>
      <c r="G867" s="3">
        <f>SUM(G$21:G$22)</f>
        <v>613540894.18309188</v>
      </c>
      <c r="H867" s="3">
        <f t="shared" ref="H867:AV867" si="425">SUM(H$21:H$22)</f>
        <v>0</v>
      </c>
      <c r="I867" s="3">
        <f t="shared" si="425"/>
        <v>0</v>
      </c>
      <c r="J867" s="3">
        <f t="shared" si="425"/>
        <v>729437150.12400317</v>
      </c>
      <c r="K867" s="3">
        <f t="shared" si="425"/>
        <v>0</v>
      </c>
      <c r="L867" s="3">
        <f t="shared" si="425"/>
        <v>0</v>
      </c>
      <c r="M867" s="3">
        <f t="shared" si="425"/>
        <v>0</v>
      </c>
      <c r="N867" s="3">
        <f t="shared" si="425"/>
        <v>0</v>
      </c>
      <c r="O867" s="3">
        <f t="shared" si="425"/>
        <v>0</v>
      </c>
      <c r="P867" s="3">
        <f t="shared" si="425"/>
        <v>0</v>
      </c>
      <c r="Q867" s="3">
        <f t="shared" si="425"/>
        <v>0</v>
      </c>
      <c r="R867" s="3">
        <f t="shared" si="425"/>
        <v>0</v>
      </c>
      <c r="S867" s="3">
        <f t="shared" si="425"/>
        <v>0</v>
      </c>
      <c r="T867" s="3">
        <f t="shared" si="425"/>
        <v>0</v>
      </c>
      <c r="U867" s="3">
        <f t="shared" si="425"/>
        <v>0</v>
      </c>
      <c r="V867" s="3">
        <f t="shared" si="425"/>
        <v>0</v>
      </c>
      <c r="W867" s="3">
        <f t="shared" si="425"/>
        <v>0</v>
      </c>
      <c r="X867" s="3">
        <f t="shared" si="425"/>
        <v>0</v>
      </c>
      <c r="Y867" s="3">
        <f t="shared" si="425"/>
        <v>0</v>
      </c>
      <c r="Z867" s="3">
        <f t="shared" si="425"/>
        <v>0</v>
      </c>
      <c r="AA867" s="3">
        <f t="shared" si="425"/>
        <v>0</v>
      </c>
      <c r="AB867" s="3">
        <f t="shared" si="425"/>
        <v>0</v>
      </c>
      <c r="AC867" s="3">
        <f t="shared" si="425"/>
        <v>0</v>
      </c>
      <c r="AD867" s="3">
        <f t="shared" si="425"/>
        <v>0</v>
      </c>
      <c r="AE867" s="3">
        <f t="shared" si="425"/>
        <v>0</v>
      </c>
      <c r="AF867" s="3">
        <f t="shared" si="425"/>
        <v>0</v>
      </c>
      <c r="AG867" s="3">
        <f t="shared" si="425"/>
        <v>0</v>
      </c>
      <c r="AH867" s="3">
        <f t="shared" si="425"/>
        <v>0</v>
      </c>
      <c r="AI867" s="3">
        <f t="shared" si="425"/>
        <v>0</v>
      </c>
      <c r="AJ867" s="3">
        <f t="shared" si="425"/>
        <v>0</v>
      </c>
      <c r="AK867" s="3">
        <f t="shared" si="425"/>
        <v>0</v>
      </c>
      <c r="AL867" s="3">
        <f t="shared" si="425"/>
        <v>0</v>
      </c>
      <c r="AM867" s="3">
        <f t="shared" si="425"/>
        <v>0</v>
      </c>
      <c r="AN867" s="3">
        <f t="shared" si="425"/>
        <v>0</v>
      </c>
      <c r="AO867" s="3">
        <f t="shared" si="425"/>
        <v>0</v>
      </c>
      <c r="AP867" s="3">
        <f t="shared" si="425"/>
        <v>0</v>
      </c>
      <c r="AQ867" s="3">
        <f t="shared" si="425"/>
        <v>0</v>
      </c>
      <c r="AR867" s="3">
        <f t="shared" si="425"/>
        <v>0</v>
      </c>
      <c r="AS867" s="3">
        <f t="shared" si="425"/>
        <v>0</v>
      </c>
      <c r="AT867" s="3">
        <f t="shared" si="425"/>
        <v>0</v>
      </c>
      <c r="AU867" s="3">
        <f t="shared" si="425"/>
        <v>0</v>
      </c>
      <c r="AV867" s="3">
        <f t="shared" si="425"/>
        <v>0</v>
      </c>
    </row>
    <row r="868" spans="1:50" ht="9.75" customHeight="1" x14ac:dyDescent="0.15">
      <c r="A868" s="25">
        <f t="shared" si="419"/>
        <v>868</v>
      </c>
      <c r="B868" s="53" t="s">
        <v>48</v>
      </c>
      <c r="C868" s="3" t="str">
        <f>A21&amp;"-"&amp;A22</f>
        <v>21-22</v>
      </c>
      <c r="E868" s="4" t="s">
        <v>1062</v>
      </c>
      <c r="F868" s="19">
        <f>SUM(G868:S868,T868:AH868,AI868:AW868)</f>
        <v>1</v>
      </c>
      <c r="G868" s="21">
        <f>G867/$F$867</f>
        <v>0.45685102357696861</v>
      </c>
      <c r="H868" s="21">
        <f t="shared" ref="H868:AV868" si="426">H867/$F$867</f>
        <v>0</v>
      </c>
      <c r="I868" s="21">
        <f t="shared" si="426"/>
        <v>0</v>
      </c>
      <c r="J868" s="21">
        <f t="shared" si="426"/>
        <v>0.54314897642303139</v>
      </c>
      <c r="K868" s="21">
        <f t="shared" si="426"/>
        <v>0</v>
      </c>
      <c r="L868" s="21">
        <f t="shared" si="426"/>
        <v>0</v>
      </c>
      <c r="M868" s="21">
        <f t="shared" si="426"/>
        <v>0</v>
      </c>
      <c r="N868" s="21">
        <f t="shared" si="426"/>
        <v>0</v>
      </c>
      <c r="O868" s="21">
        <f t="shared" si="426"/>
        <v>0</v>
      </c>
      <c r="P868" s="21">
        <f t="shared" si="426"/>
        <v>0</v>
      </c>
      <c r="Q868" s="21">
        <f t="shared" si="426"/>
        <v>0</v>
      </c>
      <c r="R868" s="21">
        <f t="shared" si="426"/>
        <v>0</v>
      </c>
      <c r="S868" s="21">
        <f t="shared" si="426"/>
        <v>0</v>
      </c>
      <c r="T868" s="21">
        <f t="shared" si="426"/>
        <v>0</v>
      </c>
      <c r="U868" s="21">
        <f t="shared" si="426"/>
        <v>0</v>
      </c>
      <c r="V868" s="21">
        <f t="shared" si="426"/>
        <v>0</v>
      </c>
      <c r="W868" s="21">
        <f t="shared" si="426"/>
        <v>0</v>
      </c>
      <c r="X868" s="21">
        <f t="shared" si="426"/>
        <v>0</v>
      </c>
      <c r="Y868" s="21">
        <f t="shared" si="426"/>
        <v>0</v>
      </c>
      <c r="Z868" s="21">
        <f t="shared" si="426"/>
        <v>0</v>
      </c>
      <c r="AA868" s="21">
        <f t="shared" si="426"/>
        <v>0</v>
      </c>
      <c r="AB868" s="21">
        <f t="shared" si="426"/>
        <v>0</v>
      </c>
      <c r="AC868" s="21">
        <f t="shared" si="426"/>
        <v>0</v>
      </c>
      <c r="AD868" s="21">
        <f t="shared" si="426"/>
        <v>0</v>
      </c>
      <c r="AE868" s="21">
        <f t="shared" si="426"/>
        <v>0</v>
      </c>
      <c r="AF868" s="21">
        <f t="shared" si="426"/>
        <v>0</v>
      </c>
      <c r="AG868" s="21">
        <f t="shared" si="426"/>
        <v>0</v>
      </c>
      <c r="AH868" s="21">
        <f t="shared" si="426"/>
        <v>0</v>
      </c>
      <c r="AI868" s="21">
        <f t="shared" si="426"/>
        <v>0</v>
      </c>
      <c r="AJ868" s="21">
        <f t="shared" si="426"/>
        <v>0</v>
      </c>
      <c r="AK868" s="21">
        <f t="shared" si="426"/>
        <v>0</v>
      </c>
      <c r="AL868" s="21">
        <f t="shared" si="426"/>
        <v>0</v>
      </c>
      <c r="AM868" s="21">
        <f t="shared" si="426"/>
        <v>0</v>
      </c>
      <c r="AN868" s="21">
        <f t="shared" si="426"/>
        <v>0</v>
      </c>
      <c r="AO868" s="21">
        <f t="shared" si="426"/>
        <v>0</v>
      </c>
      <c r="AP868" s="21">
        <f t="shared" si="426"/>
        <v>0</v>
      </c>
      <c r="AQ868" s="21">
        <f t="shared" si="426"/>
        <v>0</v>
      </c>
      <c r="AR868" s="21">
        <f t="shared" si="426"/>
        <v>0</v>
      </c>
      <c r="AS868" s="21">
        <f t="shared" si="426"/>
        <v>0</v>
      </c>
      <c r="AT868" s="21">
        <f t="shared" si="426"/>
        <v>0</v>
      </c>
      <c r="AU868" s="21">
        <f t="shared" si="426"/>
        <v>0</v>
      </c>
      <c r="AV868" s="21">
        <f t="shared" si="426"/>
        <v>0</v>
      </c>
      <c r="AX868" s="35" t="str">
        <f>IF(E868&lt;&gt;0,IF(ROUND(SUM(G868:AV868),5)=ROUND(F868,5),"OK","ERROR!"),"")</f>
        <v>OK</v>
      </c>
    </row>
    <row r="869" spans="1:50" ht="9.75" customHeight="1" x14ac:dyDescent="0.15">
      <c r="A869" s="25">
        <f t="shared" si="419"/>
        <v>869</v>
      </c>
      <c r="B869" s="24" t="s">
        <v>1001</v>
      </c>
      <c r="F869" s="3">
        <f>SUM(G869:S869,T869:AH869,AI869:AW869)</f>
        <v>2042234796.412883</v>
      </c>
      <c r="G869" s="3">
        <f>SUM(G$20:G$22)</f>
        <v>932997057.12572765</v>
      </c>
      <c r="H869" s="3">
        <f t="shared" ref="H869:AV869" si="427">SUM(H$20:H$22)</f>
        <v>0</v>
      </c>
      <c r="I869" s="3">
        <f t="shared" si="427"/>
        <v>0</v>
      </c>
      <c r="J869" s="3">
        <f t="shared" si="427"/>
        <v>1109237739.2871554</v>
      </c>
      <c r="K869" s="3">
        <f t="shared" si="427"/>
        <v>0</v>
      </c>
      <c r="L869" s="3">
        <f t="shared" si="427"/>
        <v>0</v>
      </c>
      <c r="M869" s="3">
        <f t="shared" si="427"/>
        <v>0</v>
      </c>
      <c r="N869" s="3">
        <f t="shared" si="427"/>
        <v>0</v>
      </c>
      <c r="O869" s="3">
        <f t="shared" si="427"/>
        <v>0</v>
      </c>
      <c r="P869" s="3">
        <f t="shared" si="427"/>
        <v>0</v>
      </c>
      <c r="Q869" s="3">
        <f t="shared" si="427"/>
        <v>0</v>
      </c>
      <c r="R869" s="3">
        <f t="shared" si="427"/>
        <v>0</v>
      </c>
      <c r="S869" s="3">
        <f t="shared" si="427"/>
        <v>0</v>
      </c>
      <c r="T869" s="3">
        <f t="shared" si="427"/>
        <v>0</v>
      </c>
      <c r="U869" s="3">
        <f t="shared" si="427"/>
        <v>0</v>
      </c>
      <c r="V869" s="3">
        <f t="shared" si="427"/>
        <v>0</v>
      </c>
      <c r="W869" s="3">
        <f t="shared" si="427"/>
        <v>0</v>
      </c>
      <c r="X869" s="3">
        <f t="shared" si="427"/>
        <v>0</v>
      </c>
      <c r="Y869" s="3">
        <f t="shared" si="427"/>
        <v>0</v>
      </c>
      <c r="Z869" s="3">
        <f t="shared" si="427"/>
        <v>0</v>
      </c>
      <c r="AA869" s="3">
        <f t="shared" si="427"/>
        <v>0</v>
      </c>
      <c r="AB869" s="3">
        <f t="shared" si="427"/>
        <v>0</v>
      </c>
      <c r="AC869" s="3">
        <f t="shared" si="427"/>
        <v>0</v>
      </c>
      <c r="AD869" s="3">
        <f t="shared" si="427"/>
        <v>0</v>
      </c>
      <c r="AE869" s="3">
        <f t="shared" si="427"/>
        <v>0</v>
      </c>
      <c r="AF869" s="3">
        <f t="shared" si="427"/>
        <v>0</v>
      </c>
      <c r="AG869" s="3">
        <f t="shared" si="427"/>
        <v>0</v>
      </c>
      <c r="AH869" s="3">
        <f t="shared" si="427"/>
        <v>0</v>
      </c>
      <c r="AI869" s="3">
        <f t="shared" si="427"/>
        <v>0</v>
      </c>
      <c r="AJ869" s="3">
        <f t="shared" si="427"/>
        <v>0</v>
      </c>
      <c r="AK869" s="3">
        <f t="shared" si="427"/>
        <v>0</v>
      </c>
      <c r="AL869" s="3">
        <f t="shared" si="427"/>
        <v>0</v>
      </c>
      <c r="AM869" s="3">
        <f t="shared" si="427"/>
        <v>0</v>
      </c>
      <c r="AN869" s="3">
        <f t="shared" si="427"/>
        <v>0</v>
      </c>
      <c r="AO869" s="3">
        <f t="shared" si="427"/>
        <v>0</v>
      </c>
      <c r="AP869" s="3">
        <f t="shared" si="427"/>
        <v>0</v>
      </c>
      <c r="AQ869" s="3">
        <f t="shared" si="427"/>
        <v>0</v>
      </c>
      <c r="AR869" s="3">
        <f t="shared" si="427"/>
        <v>0</v>
      </c>
      <c r="AS869" s="3">
        <f t="shared" si="427"/>
        <v>0</v>
      </c>
      <c r="AT869" s="3">
        <f t="shared" si="427"/>
        <v>0</v>
      </c>
      <c r="AU869" s="3">
        <f t="shared" si="427"/>
        <v>0</v>
      </c>
      <c r="AV869" s="3">
        <f t="shared" si="427"/>
        <v>0</v>
      </c>
    </row>
    <row r="870" spans="1:50" ht="9.75" customHeight="1" x14ac:dyDescent="0.15">
      <c r="A870" s="25">
        <f t="shared" si="419"/>
        <v>870</v>
      </c>
      <c r="B870" s="53" t="s">
        <v>48</v>
      </c>
      <c r="C870" s="11">
        <f>A25</f>
        <v>25</v>
      </c>
      <c r="E870" s="4" t="s">
        <v>1000</v>
      </c>
      <c r="F870" s="19">
        <f>SUM(G870:S870,T870:AH870,AI870:AW870)</f>
        <v>1</v>
      </c>
      <c r="G870" s="19">
        <f>G869/$F$869</f>
        <v>0.45685102357696855</v>
      </c>
      <c r="H870" s="19">
        <f t="shared" ref="H870:AV870" si="428">H869/$F$869</f>
        <v>0</v>
      </c>
      <c r="I870" s="19">
        <f t="shared" si="428"/>
        <v>0</v>
      </c>
      <c r="J870" s="19">
        <f t="shared" si="428"/>
        <v>0.54314897642303139</v>
      </c>
      <c r="K870" s="19">
        <f t="shared" si="428"/>
        <v>0</v>
      </c>
      <c r="L870" s="19">
        <f t="shared" si="428"/>
        <v>0</v>
      </c>
      <c r="M870" s="19">
        <f t="shared" si="428"/>
        <v>0</v>
      </c>
      <c r="N870" s="19">
        <f t="shared" si="428"/>
        <v>0</v>
      </c>
      <c r="O870" s="19">
        <f t="shared" si="428"/>
        <v>0</v>
      </c>
      <c r="P870" s="19">
        <f t="shared" si="428"/>
        <v>0</v>
      </c>
      <c r="Q870" s="19">
        <f t="shared" si="428"/>
        <v>0</v>
      </c>
      <c r="R870" s="19">
        <f t="shared" si="428"/>
        <v>0</v>
      </c>
      <c r="S870" s="19">
        <f t="shared" si="428"/>
        <v>0</v>
      </c>
      <c r="T870" s="19">
        <f t="shared" si="428"/>
        <v>0</v>
      </c>
      <c r="U870" s="19">
        <f t="shared" si="428"/>
        <v>0</v>
      </c>
      <c r="V870" s="19">
        <f t="shared" si="428"/>
        <v>0</v>
      </c>
      <c r="W870" s="19">
        <f t="shared" si="428"/>
        <v>0</v>
      </c>
      <c r="X870" s="19">
        <f t="shared" si="428"/>
        <v>0</v>
      </c>
      <c r="Y870" s="19">
        <f t="shared" si="428"/>
        <v>0</v>
      </c>
      <c r="Z870" s="19">
        <f t="shared" si="428"/>
        <v>0</v>
      </c>
      <c r="AA870" s="19">
        <f t="shared" si="428"/>
        <v>0</v>
      </c>
      <c r="AB870" s="19">
        <f t="shared" si="428"/>
        <v>0</v>
      </c>
      <c r="AC870" s="19">
        <f t="shared" si="428"/>
        <v>0</v>
      </c>
      <c r="AD870" s="19">
        <f t="shared" si="428"/>
        <v>0</v>
      </c>
      <c r="AE870" s="19">
        <f t="shared" si="428"/>
        <v>0</v>
      </c>
      <c r="AF870" s="19">
        <f t="shared" si="428"/>
        <v>0</v>
      </c>
      <c r="AG870" s="19">
        <f t="shared" si="428"/>
        <v>0</v>
      </c>
      <c r="AH870" s="19">
        <f t="shared" si="428"/>
        <v>0</v>
      </c>
      <c r="AI870" s="19">
        <f t="shared" si="428"/>
        <v>0</v>
      </c>
      <c r="AJ870" s="19">
        <f t="shared" si="428"/>
        <v>0</v>
      </c>
      <c r="AK870" s="19">
        <f t="shared" si="428"/>
        <v>0</v>
      </c>
      <c r="AL870" s="19">
        <f t="shared" si="428"/>
        <v>0</v>
      </c>
      <c r="AM870" s="19">
        <f t="shared" si="428"/>
        <v>0</v>
      </c>
      <c r="AN870" s="19">
        <f t="shared" si="428"/>
        <v>0</v>
      </c>
      <c r="AO870" s="19">
        <f t="shared" si="428"/>
        <v>0</v>
      </c>
      <c r="AP870" s="19">
        <f t="shared" si="428"/>
        <v>0</v>
      </c>
      <c r="AQ870" s="19">
        <f t="shared" si="428"/>
        <v>0</v>
      </c>
      <c r="AR870" s="19">
        <f t="shared" si="428"/>
        <v>0</v>
      </c>
      <c r="AS870" s="19">
        <f t="shared" si="428"/>
        <v>0</v>
      </c>
      <c r="AT870" s="19">
        <f t="shared" si="428"/>
        <v>0</v>
      </c>
      <c r="AU870" s="19">
        <f t="shared" si="428"/>
        <v>0</v>
      </c>
      <c r="AV870" s="19">
        <f t="shared" si="428"/>
        <v>0</v>
      </c>
      <c r="AX870" s="35" t="str">
        <f>IF(E870&lt;&gt;0,IF(ROUND(SUM(G870:AV870),5)=ROUND(F870,5),"OK","ERROR!"),"")</f>
        <v>OK</v>
      </c>
    </row>
    <row r="871" spans="1:50" ht="9.75" customHeight="1" x14ac:dyDescent="0.15">
      <c r="A871" s="25">
        <f t="shared" si="419"/>
        <v>871</v>
      </c>
      <c r="B871" s="28" t="s">
        <v>1073</v>
      </c>
      <c r="C871" s="30"/>
      <c r="F871" s="19"/>
      <c r="G871" s="10"/>
      <c r="H871" s="10"/>
      <c r="I871" s="10"/>
      <c r="J871" s="10"/>
      <c r="K871" s="10"/>
      <c r="L871" s="10"/>
      <c r="M871" s="10"/>
      <c r="N871" s="10"/>
      <c r="O871" s="10"/>
      <c r="P871" s="10"/>
      <c r="S871" s="10"/>
      <c r="T871" s="10"/>
      <c r="U871" s="10"/>
      <c r="V871" s="10"/>
      <c r="W871" s="10"/>
      <c r="X871" s="10"/>
      <c r="Y871" s="10"/>
      <c r="Z871" s="10"/>
      <c r="AA871" s="10"/>
      <c r="AB871" s="10"/>
      <c r="AC871" s="10"/>
      <c r="AD871" s="22"/>
      <c r="AE871" s="22"/>
      <c r="AF871" s="22"/>
      <c r="AG871" s="22"/>
      <c r="AH871" s="10"/>
      <c r="AI871" s="10"/>
      <c r="AJ871" s="10"/>
      <c r="AK871" s="10"/>
      <c r="AL871" s="10"/>
      <c r="AM871" s="10"/>
      <c r="AN871" s="10"/>
      <c r="AO871" s="10"/>
    </row>
    <row r="872" spans="1:50" ht="9.75" customHeight="1" x14ac:dyDescent="0.15">
      <c r="A872" s="25">
        <f t="shared" si="419"/>
        <v>872</v>
      </c>
      <c r="B872" s="24" t="s">
        <v>193</v>
      </c>
      <c r="C872" s="3" t="s">
        <v>194</v>
      </c>
      <c r="F872" s="3">
        <f t="shared" ref="F872:F891" si="429">SUM(G872:S872,T872:AH872,AI872:AW872)</f>
        <v>37729297.71955058</v>
      </c>
      <c r="G872" s="3">
        <f t="shared" ref="G872:AV872" si="430">SUM(G$29:G$30)</f>
        <v>0</v>
      </c>
      <c r="H872" s="3">
        <f t="shared" si="430"/>
        <v>0</v>
      </c>
      <c r="I872" s="3">
        <f t="shared" si="430"/>
        <v>0</v>
      </c>
      <c r="J872" s="3">
        <f t="shared" si="430"/>
        <v>0</v>
      </c>
      <c r="K872" s="3">
        <f t="shared" si="430"/>
        <v>0</v>
      </c>
      <c r="L872" s="3">
        <f t="shared" si="430"/>
        <v>0</v>
      </c>
      <c r="M872" s="3">
        <f t="shared" si="430"/>
        <v>0</v>
      </c>
      <c r="N872" s="3">
        <f t="shared" si="430"/>
        <v>37729297.71955058</v>
      </c>
      <c r="O872" s="3">
        <f t="shared" si="430"/>
        <v>0</v>
      </c>
      <c r="P872" s="3">
        <f t="shared" si="430"/>
        <v>0</v>
      </c>
      <c r="Q872" s="3">
        <f t="shared" si="430"/>
        <v>0</v>
      </c>
      <c r="R872" s="3">
        <f t="shared" si="430"/>
        <v>0</v>
      </c>
      <c r="S872" s="3">
        <f t="shared" si="430"/>
        <v>0</v>
      </c>
      <c r="T872" s="3">
        <f t="shared" si="430"/>
        <v>0</v>
      </c>
      <c r="U872" s="3">
        <f t="shared" si="430"/>
        <v>0</v>
      </c>
      <c r="V872" s="3">
        <f t="shared" si="430"/>
        <v>0</v>
      </c>
      <c r="W872" s="3">
        <f t="shared" si="430"/>
        <v>0</v>
      </c>
      <c r="X872" s="3">
        <f t="shared" si="430"/>
        <v>0</v>
      </c>
      <c r="Y872" s="3">
        <f t="shared" si="430"/>
        <v>0</v>
      </c>
      <c r="Z872" s="3">
        <f t="shared" si="430"/>
        <v>0</v>
      </c>
      <c r="AA872" s="3">
        <f t="shared" si="430"/>
        <v>0</v>
      </c>
      <c r="AB872" s="3">
        <f t="shared" si="430"/>
        <v>0</v>
      </c>
      <c r="AC872" s="3">
        <f t="shared" si="430"/>
        <v>0</v>
      </c>
      <c r="AD872" s="3">
        <f t="shared" si="430"/>
        <v>0</v>
      </c>
      <c r="AE872" s="3">
        <f t="shared" si="430"/>
        <v>0</v>
      </c>
      <c r="AF872" s="3">
        <f t="shared" si="430"/>
        <v>0</v>
      </c>
      <c r="AG872" s="3">
        <f t="shared" si="430"/>
        <v>0</v>
      </c>
      <c r="AH872" s="3">
        <f t="shared" si="430"/>
        <v>0</v>
      </c>
      <c r="AI872" s="3">
        <f t="shared" si="430"/>
        <v>0</v>
      </c>
      <c r="AJ872" s="3">
        <f t="shared" si="430"/>
        <v>0</v>
      </c>
      <c r="AK872" s="3">
        <f t="shared" si="430"/>
        <v>0</v>
      </c>
      <c r="AL872" s="3">
        <f t="shared" si="430"/>
        <v>0</v>
      </c>
      <c r="AM872" s="3">
        <f t="shared" si="430"/>
        <v>0</v>
      </c>
      <c r="AN872" s="3">
        <f t="shared" si="430"/>
        <v>0</v>
      </c>
      <c r="AO872" s="3">
        <f t="shared" si="430"/>
        <v>0</v>
      </c>
      <c r="AP872" s="3">
        <f t="shared" si="430"/>
        <v>0</v>
      </c>
      <c r="AQ872" s="3">
        <f t="shared" si="430"/>
        <v>0</v>
      </c>
      <c r="AR872" s="3">
        <f t="shared" si="430"/>
        <v>0</v>
      </c>
      <c r="AS872" s="3">
        <f t="shared" si="430"/>
        <v>0</v>
      </c>
      <c r="AT872" s="3">
        <f t="shared" si="430"/>
        <v>0</v>
      </c>
      <c r="AU872" s="3">
        <f t="shared" si="430"/>
        <v>0</v>
      </c>
      <c r="AV872" s="3">
        <f t="shared" si="430"/>
        <v>0</v>
      </c>
    </row>
    <row r="873" spans="1:50" ht="9.75" customHeight="1" x14ac:dyDescent="0.15">
      <c r="A873" s="25">
        <f t="shared" si="419"/>
        <v>873</v>
      </c>
      <c r="B873" s="53" t="s">
        <v>48</v>
      </c>
      <c r="C873" s="11">
        <f>A31</f>
        <v>31</v>
      </c>
      <c r="E873" s="4" t="s">
        <v>991</v>
      </c>
      <c r="F873" s="19">
        <f t="shared" si="429"/>
        <v>1</v>
      </c>
      <c r="G873" s="19">
        <f>G872/$F$872</f>
        <v>0</v>
      </c>
      <c r="H873" s="19">
        <f t="shared" ref="H873:AV873" si="431">H872/$F$872</f>
        <v>0</v>
      </c>
      <c r="I873" s="19">
        <f t="shared" si="431"/>
        <v>0</v>
      </c>
      <c r="J873" s="19">
        <f t="shared" si="431"/>
        <v>0</v>
      </c>
      <c r="K873" s="19">
        <f t="shared" si="431"/>
        <v>0</v>
      </c>
      <c r="L873" s="19">
        <f t="shared" si="431"/>
        <v>0</v>
      </c>
      <c r="M873" s="19">
        <f t="shared" si="431"/>
        <v>0</v>
      </c>
      <c r="N873" s="19">
        <f t="shared" si="431"/>
        <v>1</v>
      </c>
      <c r="O873" s="19">
        <f t="shared" si="431"/>
        <v>0</v>
      </c>
      <c r="P873" s="19">
        <f t="shared" si="431"/>
        <v>0</v>
      </c>
      <c r="Q873" s="19">
        <f t="shared" si="431"/>
        <v>0</v>
      </c>
      <c r="R873" s="19">
        <f t="shared" si="431"/>
        <v>0</v>
      </c>
      <c r="S873" s="19">
        <f t="shared" si="431"/>
        <v>0</v>
      </c>
      <c r="T873" s="19">
        <f t="shared" si="431"/>
        <v>0</v>
      </c>
      <c r="U873" s="19">
        <f t="shared" si="431"/>
        <v>0</v>
      </c>
      <c r="V873" s="19">
        <f t="shared" si="431"/>
        <v>0</v>
      </c>
      <c r="W873" s="19">
        <f t="shared" si="431"/>
        <v>0</v>
      </c>
      <c r="X873" s="19">
        <f t="shared" si="431"/>
        <v>0</v>
      </c>
      <c r="Y873" s="19">
        <f t="shared" si="431"/>
        <v>0</v>
      </c>
      <c r="Z873" s="19">
        <f t="shared" si="431"/>
        <v>0</v>
      </c>
      <c r="AA873" s="19">
        <f t="shared" si="431"/>
        <v>0</v>
      </c>
      <c r="AB873" s="19">
        <f t="shared" si="431"/>
        <v>0</v>
      </c>
      <c r="AC873" s="19">
        <f t="shared" si="431"/>
        <v>0</v>
      </c>
      <c r="AD873" s="19">
        <f t="shared" si="431"/>
        <v>0</v>
      </c>
      <c r="AE873" s="19">
        <f t="shared" si="431"/>
        <v>0</v>
      </c>
      <c r="AF873" s="19">
        <f t="shared" si="431"/>
        <v>0</v>
      </c>
      <c r="AG873" s="19">
        <f t="shared" si="431"/>
        <v>0</v>
      </c>
      <c r="AH873" s="19">
        <f t="shared" si="431"/>
        <v>0</v>
      </c>
      <c r="AI873" s="19">
        <f t="shared" si="431"/>
        <v>0</v>
      </c>
      <c r="AJ873" s="19">
        <f t="shared" si="431"/>
        <v>0</v>
      </c>
      <c r="AK873" s="19">
        <f t="shared" si="431"/>
        <v>0</v>
      </c>
      <c r="AL873" s="19">
        <f t="shared" si="431"/>
        <v>0</v>
      </c>
      <c r="AM873" s="19">
        <f t="shared" si="431"/>
        <v>0</v>
      </c>
      <c r="AN873" s="19">
        <f t="shared" si="431"/>
        <v>0</v>
      </c>
      <c r="AO873" s="19">
        <f t="shared" si="431"/>
        <v>0</v>
      </c>
      <c r="AP873" s="19">
        <f t="shared" si="431"/>
        <v>0</v>
      </c>
      <c r="AQ873" s="19">
        <f t="shared" si="431"/>
        <v>0</v>
      </c>
      <c r="AR873" s="19">
        <f t="shared" si="431"/>
        <v>0</v>
      </c>
      <c r="AS873" s="19">
        <f t="shared" si="431"/>
        <v>0</v>
      </c>
      <c r="AT873" s="19">
        <f t="shared" si="431"/>
        <v>0</v>
      </c>
      <c r="AU873" s="19">
        <f t="shared" si="431"/>
        <v>0</v>
      </c>
      <c r="AV873" s="19">
        <f t="shared" si="431"/>
        <v>0</v>
      </c>
      <c r="AX873" s="35" t="str">
        <f>IF(E873&lt;&gt;0,IF(ROUND(SUM(G873:AV873),5)=ROUND(F873,5),"OK","ERROR!"),"")</f>
        <v>OK</v>
      </c>
    </row>
    <row r="874" spans="1:50" ht="9.75" customHeight="1" x14ac:dyDescent="0.15">
      <c r="A874" s="25">
        <f t="shared" si="419"/>
        <v>874</v>
      </c>
      <c r="B874" s="24" t="s">
        <v>203</v>
      </c>
      <c r="C874" s="3" t="s">
        <v>204</v>
      </c>
      <c r="F874" s="3">
        <f t="shared" si="429"/>
        <v>82264572.567680612</v>
      </c>
      <c r="G874" s="3">
        <f t="shared" ref="G874:M874" si="432">SUM(G$34:G$36)</f>
        <v>0</v>
      </c>
      <c r="H874" s="3">
        <f t="shared" si="432"/>
        <v>0</v>
      </c>
      <c r="I874" s="3">
        <f t="shared" si="432"/>
        <v>0</v>
      </c>
      <c r="J874" s="3">
        <f t="shared" si="432"/>
        <v>0</v>
      </c>
      <c r="K874" s="3">
        <f t="shared" si="432"/>
        <v>0</v>
      </c>
      <c r="L874" s="3">
        <f t="shared" si="432"/>
        <v>0</v>
      </c>
      <c r="M874" s="3">
        <f t="shared" si="432"/>
        <v>0</v>
      </c>
      <c r="N874" s="3">
        <f>SUM(N$34:N$36)</f>
        <v>82264572.567680612</v>
      </c>
      <c r="O874" s="3">
        <f t="shared" ref="O874:AV874" si="433">SUM(O$34:O$36)</f>
        <v>0</v>
      </c>
      <c r="P874" s="3">
        <f t="shared" si="433"/>
        <v>0</v>
      </c>
      <c r="Q874" s="3">
        <f t="shared" si="433"/>
        <v>0</v>
      </c>
      <c r="R874" s="3">
        <f t="shared" si="433"/>
        <v>0</v>
      </c>
      <c r="S874" s="3">
        <f t="shared" si="433"/>
        <v>0</v>
      </c>
      <c r="T874" s="3">
        <f t="shared" si="433"/>
        <v>0</v>
      </c>
      <c r="U874" s="3">
        <f t="shared" si="433"/>
        <v>0</v>
      </c>
      <c r="V874" s="3">
        <f t="shared" si="433"/>
        <v>0</v>
      </c>
      <c r="W874" s="3">
        <f t="shared" si="433"/>
        <v>0</v>
      </c>
      <c r="X874" s="3">
        <f t="shared" si="433"/>
        <v>0</v>
      </c>
      <c r="Y874" s="3">
        <f t="shared" si="433"/>
        <v>0</v>
      </c>
      <c r="Z874" s="3">
        <f t="shared" si="433"/>
        <v>0</v>
      </c>
      <c r="AA874" s="3">
        <f t="shared" si="433"/>
        <v>0</v>
      </c>
      <c r="AB874" s="3">
        <f t="shared" si="433"/>
        <v>0</v>
      </c>
      <c r="AC874" s="3">
        <f t="shared" si="433"/>
        <v>0</v>
      </c>
      <c r="AD874" s="3">
        <f t="shared" si="433"/>
        <v>0</v>
      </c>
      <c r="AE874" s="3">
        <f t="shared" si="433"/>
        <v>0</v>
      </c>
      <c r="AF874" s="3">
        <f t="shared" si="433"/>
        <v>0</v>
      </c>
      <c r="AG874" s="3">
        <f t="shared" si="433"/>
        <v>0</v>
      </c>
      <c r="AH874" s="3">
        <f t="shared" si="433"/>
        <v>0</v>
      </c>
      <c r="AI874" s="3">
        <f t="shared" si="433"/>
        <v>0</v>
      </c>
      <c r="AJ874" s="3">
        <f t="shared" si="433"/>
        <v>0</v>
      </c>
      <c r="AK874" s="3">
        <f t="shared" si="433"/>
        <v>0</v>
      </c>
      <c r="AL874" s="3">
        <f t="shared" si="433"/>
        <v>0</v>
      </c>
      <c r="AM874" s="3">
        <f t="shared" si="433"/>
        <v>0</v>
      </c>
      <c r="AN874" s="3">
        <f t="shared" si="433"/>
        <v>0</v>
      </c>
      <c r="AO874" s="3">
        <f t="shared" si="433"/>
        <v>0</v>
      </c>
      <c r="AP874" s="3">
        <f t="shared" si="433"/>
        <v>0</v>
      </c>
      <c r="AQ874" s="3">
        <f t="shared" si="433"/>
        <v>0</v>
      </c>
      <c r="AR874" s="3">
        <f t="shared" si="433"/>
        <v>0</v>
      </c>
      <c r="AS874" s="3">
        <f t="shared" si="433"/>
        <v>0</v>
      </c>
      <c r="AT874" s="3">
        <f t="shared" si="433"/>
        <v>0</v>
      </c>
      <c r="AU874" s="3">
        <f t="shared" si="433"/>
        <v>0</v>
      </c>
      <c r="AV874" s="3">
        <f t="shared" si="433"/>
        <v>0</v>
      </c>
    </row>
    <row r="875" spans="1:50" ht="9.75" customHeight="1" x14ac:dyDescent="0.15">
      <c r="A875" s="25">
        <f t="shared" si="419"/>
        <v>875</v>
      </c>
      <c r="B875" s="53" t="s">
        <v>48</v>
      </c>
      <c r="C875" s="11">
        <f>A37</f>
        <v>37</v>
      </c>
      <c r="E875" s="4" t="s">
        <v>992</v>
      </c>
      <c r="F875" s="19">
        <f t="shared" si="429"/>
        <v>1</v>
      </c>
      <c r="G875" s="19">
        <f>G874/$F$874</f>
        <v>0</v>
      </c>
      <c r="H875" s="19">
        <f t="shared" ref="H875:AV875" si="434">H874/$F$874</f>
        <v>0</v>
      </c>
      <c r="I875" s="19">
        <f t="shared" si="434"/>
        <v>0</v>
      </c>
      <c r="J875" s="19">
        <f t="shared" si="434"/>
        <v>0</v>
      </c>
      <c r="K875" s="19">
        <f t="shared" si="434"/>
        <v>0</v>
      </c>
      <c r="L875" s="19">
        <f t="shared" si="434"/>
        <v>0</v>
      </c>
      <c r="M875" s="19">
        <f t="shared" si="434"/>
        <v>0</v>
      </c>
      <c r="N875" s="19">
        <f t="shared" si="434"/>
        <v>1</v>
      </c>
      <c r="O875" s="19">
        <f t="shared" si="434"/>
        <v>0</v>
      </c>
      <c r="P875" s="19">
        <f t="shared" si="434"/>
        <v>0</v>
      </c>
      <c r="Q875" s="19">
        <f t="shared" si="434"/>
        <v>0</v>
      </c>
      <c r="R875" s="19">
        <f t="shared" si="434"/>
        <v>0</v>
      </c>
      <c r="S875" s="19">
        <f t="shared" si="434"/>
        <v>0</v>
      </c>
      <c r="T875" s="19">
        <f t="shared" si="434"/>
        <v>0</v>
      </c>
      <c r="U875" s="19">
        <f t="shared" si="434"/>
        <v>0</v>
      </c>
      <c r="V875" s="19">
        <f t="shared" si="434"/>
        <v>0</v>
      </c>
      <c r="W875" s="19">
        <f t="shared" si="434"/>
        <v>0</v>
      </c>
      <c r="X875" s="19">
        <f t="shared" si="434"/>
        <v>0</v>
      </c>
      <c r="Y875" s="19">
        <f t="shared" si="434"/>
        <v>0</v>
      </c>
      <c r="Z875" s="19">
        <f t="shared" si="434"/>
        <v>0</v>
      </c>
      <c r="AA875" s="19">
        <f t="shared" si="434"/>
        <v>0</v>
      </c>
      <c r="AB875" s="19">
        <f t="shared" si="434"/>
        <v>0</v>
      </c>
      <c r="AC875" s="19">
        <f t="shared" si="434"/>
        <v>0</v>
      </c>
      <c r="AD875" s="19">
        <f t="shared" si="434"/>
        <v>0</v>
      </c>
      <c r="AE875" s="19">
        <f t="shared" si="434"/>
        <v>0</v>
      </c>
      <c r="AF875" s="19">
        <f t="shared" si="434"/>
        <v>0</v>
      </c>
      <c r="AG875" s="19">
        <f t="shared" si="434"/>
        <v>0</v>
      </c>
      <c r="AH875" s="19">
        <f t="shared" si="434"/>
        <v>0</v>
      </c>
      <c r="AI875" s="19">
        <f t="shared" si="434"/>
        <v>0</v>
      </c>
      <c r="AJ875" s="19">
        <f t="shared" si="434"/>
        <v>0</v>
      </c>
      <c r="AK875" s="19">
        <f t="shared" si="434"/>
        <v>0</v>
      </c>
      <c r="AL875" s="19">
        <f t="shared" si="434"/>
        <v>0</v>
      </c>
      <c r="AM875" s="19">
        <f t="shared" si="434"/>
        <v>0</v>
      </c>
      <c r="AN875" s="19">
        <f t="shared" si="434"/>
        <v>0</v>
      </c>
      <c r="AO875" s="19">
        <f t="shared" si="434"/>
        <v>0</v>
      </c>
      <c r="AP875" s="19">
        <f t="shared" si="434"/>
        <v>0</v>
      </c>
      <c r="AQ875" s="19">
        <f t="shared" si="434"/>
        <v>0</v>
      </c>
      <c r="AR875" s="19">
        <f t="shared" si="434"/>
        <v>0</v>
      </c>
      <c r="AS875" s="19">
        <f t="shared" si="434"/>
        <v>0</v>
      </c>
      <c r="AT875" s="19">
        <f t="shared" si="434"/>
        <v>0</v>
      </c>
      <c r="AU875" s="19">
        <f t="shared" si="434"/>
        <v>0</v>
      </c>
      <c r="AV875" s="19">
        <f t="shared" si="434"/>
        <v>0</v>
      </c>
      <c r="AX875" s="35" t="str">
        <f>IF(E875&lt;&gt;0,IF(ROUND(SUM(G875:AV875),5)=ROUND(F875,5),"OK","ERROR!"),"")</f>
        <v>OK</v>
      </c>
    </row>
    <row r="876" spans="1:50" ht="9.75" customHeight="1" x14ac:dyDescent="0.15">
      <c r="A876" s="25">
        <f t="shared" si="419"/>
        <v>876</v>
      </c>
      <c r="B876" s="24" t="s">
        <v>210</v>
      </c>
      <c r="C876" s="3" t="s">
        <v>211</v>
      </c>
      <c r="F876" s="3">
        <f t="shared" si="429"/>
        <v>441207091.76593333</v>
      </c>
      <c r="G876" s="3">
        <f t="shared" ref="G876:AV876" si="435">SUM(G$40:G$41)</f>
        <v>0</v>
      </c>
      <c r="H876" s="3">
        <f t="shared" si="435"/>
        <v>0</v>
      </c>
      <c r="I876" s="3">
        <f t="shared" si="435"/>
        <v>0</v>
      </c>
      <c r="J876" s="3">
        <f t="shared" si="435"/>
        <v>0</v>
      </c>
      <c r="K876" s="3">
        <f t="shared" si="435"/>
        <v>0</v>
      </c>
      <c r="L876" s="3">
        <f t="shared" si="435"/>
        <v>0</v>
      </c>
      <c r="M876" s="3">
        <f t="shared" si="435"/>
        <v>0</v>
      </c>
      <c r="N876" s="3">
        <f t="shared" si="435"/>
        <v>441131992.0082044</v>
      </c>
      <c r="O876" s="3">
        <f t="shared" si="435"/>
        <v>0</v>
      </c>
      <c r="P876" s="3">
        <f t="shared" si="435"/>
        <v>75099.757728910146</v>
      </c>
      <c r="Q876" s="3">
        <f t="shared" si="435"/>
        <v>0</v>
      </c>
      <c r="R876" s="3">
        <f t="shared" si="435"/>
        <v>0</v>
      </c>
      <c r="S876" s="3">
        <f t="shared" si="435"/>
        <v>0</v>
      </c>
      <c r="T876" s="3">
        <f t="shared" si="435"/>
        <v>0</v>
      </c>
      <c r="U876" s="3">
        <f t="shared" si="435"/>
        <v>0</v>
      </c>
      <c r="V876" s="3">
        <f t="shared" si="435"/>
        <v>0</v>
      </c>
      <c r="W876" s="3">
        <f t="shared" si="435"/>
        <v>0</v>
      </c>
      <c r="X876" s="3">
        <f t="shared" si="435"/>
        <v>0</v>
      </c>
      <c r="Y876" s="3">
        <f t="shared" si="435"/>
        <v>0</v>
      </c>
      <c r="Z876" s="3">
        <f t="shared" si="435"/>
        <v>0</v>
      </c>
      <c r="AA876" s="3">
        <f t="shared" si="435"/>
        <v>0</v>
      </c>
      <c r="AB876" s="3">
        <f t="shared" si="435"/>
        <v>0</v>
      </c>
      <c r="AC876" s="3">
        <f t="shared" si="435"/>
        <v>0</v>
      </c>
      <c r="AD876" s="3">
        <f t="shared" si="435"/>
        <v>0</v>
      </c>
      <c r="AE876" s="3">
        <f t="shared" si="435"/>
        <v>0</v>
      </c>
      <c r="AF876" s="3">
        <f t="shared" si="435"/>
        <v>0</v>
      </c>
      <c r="AG876" s="3">
        <f t="shared" si="435"/>
        <v>0</v>
      </c>
      <c r="AH876" s="3">
        <f t="shared" si="435"/>
        <v>0</v>
      </c>
      <c r="AI876" s="3">
        <f t="shared" si="435"/>
        <v>0</v>
      </c>
      <c r="AJ876" s="3">
        <f t="shared" si="435"/>
        <v>0</v>
      </c>
      <c r="AK876" s="3">
        <f t="shared" si="435"/>
        <v>0</v>
      </c>
      <c r="AL876" s="3">
        <f t="shared" si="435"/>
        <v>0</v>
      </c>
      <c r="AM876" s="3">
        <f t="shared" si="435"/>
        <v>0</v>
      </c>
      <c r="AN876" s="3">
        <f t="shared" si="435"/>
        <v>0</v>
      </c>
      <c r="AO876" s="3">
        <f t="shared" si="435"/>
        <v>0</v>
      </c>
      <c r="AP876" s="3">
        <f t="shared" si="435"/>
        <v>0</v>
      </c>
      <c r="AQ876" s="3">
        <f t="shared" si="435"/>
        <v>0</v>
      </c>
      <c r="AR876" s="3">
        <f t="shared" si="435"/>
        <v>0</v>
      </c>
      <c r="AS876" s="3">
        <f t="shared" si="435"/>
        <v>0</v>
      </c>
      <c r="AT876" s="3">
        <f t="shared" si="435"/>
        <v>0</v>
      </c>
      <c r="AU876" s="3">
        <f t="shared" si="435"/>
        <v>0</v>
      </c>
      <c r="AV876" s="3">
        <f t="shared" si="435"/>
        <v>0</v>
      </c>
    </row>
    <row r="877" spans="1:50" ht="9.75" customHeight="1" x14ac:dyDescent="0.15">
      <c r="A877" s="25">
        <f t="shared" si="419"/>
        <v>877</v>
      </c>
      <c r="B877" s="53" t="s">
        <v>48</v>
      </c>
      <c r="C877" s="11">
        <f>A42</f>
        <v>42</v>
      </c>
      <c r="E877" s="4" t="s">
        <v>995</v>
      </c>
      <c r="F877" s="19">
        <f t="shared" si="429"/>
        <v>0.99999999999999989</v>
      </c>
      <c r="G877" s="19">
        <f>G876/$F$876</f>
        <v>0</v>
      </c>
      <c r="H877" s="19">
        <f t="shared" ref="H877:AV877" si="436">H876/$F$876</f>
        <v>0</v>
      </c>
      <c r="I877" s="19">
        <f t="shared" si="436"/>
        <v>0</v>
      </c>
      <c r="J877" s="19">
        <f t="shared" si="436"/>
        <v>0</v>
      </c>
      <c r="K877" s="19">
        <f t="shared" si="436"/>
        <v>0</v>
      </c>
      <c r="L877" s="19">
        <f t="shared" si="436"/>
        <v>0</v>
      </c>
      <c r="M877" s="19">
        <f t="shared" si="436"/>
        <v>0</v>
      </c>
      <c r="N877" s="19">
        <f t="shared" si="436"/>
        <v>0.99982978569671588</v>
      </c>
      <c r="O877" s="19">
        <f t="shared" si="436"/>
        <v>0</v>
      </c>
      <c r="P877" s="19">
        <f t="shared" si="436"/>
        <v>1.7021430328402709E-4</v>
      </c>
      <c r="Q877" s="19">
        <f t="shared" si="436"/>
        <v>0</v>
      </c>
      <c r="R877" s="19">
        <f t="shared" si="436"/>
        <v>0</v>
      </c>
      <c r="S877" s="19">
        <f t="shared" si="436"/>
        <v>0</v>
      </c>
      <c r="T877" s="19">
        <f t="shared" si="436"/>
        <v>0</v>
      </c>
      <c r="U877" s="19">
        <f t="shared" si="436"/>
        <v>0</v>
      </c>
      <c r="V877" s="19">
        <f t="shared" si="436"/>
        <v>0</v>
      </c>
      <c r="W877" s="19">
        <f t="shared" si="436"/>
        <v>0</v>
      </c>
      <c r="X877" s="19">
        <f t="shared" si="436"/>
        <v>0</v>
      </c>
      <c r="Y877" s="19">
        <f t="shared" si="436"/>
        <v>0</v>
      </c>
      <c r="Z877" s="19">
        <f t="shared" si="436"/>
        <v>0</v>
      </c>
      <c r="AA877" s="19">
        <f t="shared" si="436"/>
        <v>0</v>
      </c>
      <c r="AB877" s="19">
        <f t="shared" si="436"/>
        <v>0</v>
      </c>
      <c r="AC877" s="19">
        <f t="shared" si="436"/>
        <v>0</v>
      </c>
      <c r="AD877" s="19">
        <f t="shared" si="436"/>
        <v>0</v>
      </c>
      <c r="AE877" s="19">
        <f t="shared" si="436"/>
        <v>0</v>
      </c>
      <c r="AF877" s="19">
        <f t="shared" si="436"/>
        <v>0</v>
      </c>
      <c r="AG877" s="19">
        <f t="shared" si="436"/>
        <v>0</v>
      </c>
      <c r="AH877" s="19">
        <f t="shared" si="436"/>
        <v>0</v>
      </c>
      <c r="AI877" s="19">
        <f t="shared" si="436"/>
        <v>0</v>
      </c>
      <c r="AJ877" s="19">
        <f t="shared" si="436"/>
        <v>0</v>
      </c>
      <c r="AK877" s="19">
        <f t="shared" si="436"/>
        <v>0</v>
      </c>
      <c r="AL877" s="19">
        <f t="shared" si="436"/>
        <v>0</v>
      </c>
      <c r="AM877" s="19">
        <f t="shared" si="436"/>
        <v>0</v>
      </c>
      <c r="AN877" s="19">
        <f t="shared" si="436"/>
        <v>0</v>
      </c>
      <c r="AO877" s="19">
        <f t="shared" si="436"/>
        <v>0</v>
      </c>
      <c r="AP877" s="19">
        <f t="shared" si="436"/>
        <v>0</v>
      </c>
      <c r="AQ877" s="19">
        <f t="shared" si="436"/>
        <v>0</v>
      </c>
      <c r="AR877" s="19">
        <f t="shared" si="436"/>
        <v>0</v>
      </c>
      <c r="AS877" s="19">
        <f t="shared" si="436"/>
        <v>0</v>
      </c>
      <c r="AT877" s="19">
        <f t="shared" si="436"/>
        <v>0</v>
      </c>
      <c r="AU877" s="19">
        <f t="shared" si="436"/>
        <v>0</v>
      </c>
      <c r="AV877" s="19">
        <f t="shared" si="436"/>
        <v>0</v>
      </c>
      <c r="AX877" s="35" t="str">
        <f>IF(E877&lt;&gt;0,IF(ROUND(SUM(G877:AV877),5)=ROUND(F877,5),"OK","ERROR!"),"")</f>
        <v>OK</v>
      </c>
    </row>
    <row r="878" spans="1:50" ht="9.75" customHeight="1" x14ac:dyDescent="0.15">
      <c r="A878" s="25">
        <f t="shared" si="419"/>
        <v>878</v>
      </c>
      <c r="B878" s="24" t="s">
        <v>217</v>
      </c>
      <c r="C878" s="3" t="s">
        <v>218</v>
      </c>
      <c r="F878" s="3">
        <f t="shared" si="429"/>
        <v>216028608.68065542</v>
      </c>
      <c r="G878" s="3">
        <f t="shared" ref="G878:AV878" si="437">SUM(G$46:G$47)</f>
        <v>0</v>
      </c>
      <c r="H878" s="3">
        <f t="shared" si="437"/>
        <v>0</v>
      </c>
      <c r="I878" s="3">
        <f t="shared" si="437"/>
        <v>0</v>
      </c>
      <c r="J878" s="3">
        <f t="shared" si="437"/>
        <v>0</v>
      </c>
      <c r="K878" s="3">
        <f t="shared" si="437"/>
        <v>0</v>
      </c>
      <c r="L878" s="3">
        <f t="shared" si="437"/>
        <v>0</v>
      </c>
      <c r="M878" s="3">
        <f t="shared" si="437"/>
        <v>0</v>
      </c>
      <c r="N878" s="3">
        <f t="shared" si="437"/>
        <v>216028608.68065542</v>
      </c>
      <c r="O878" s="3">
        <f t="shared" si="437"/>
        <v>0</v>
      </c>
      <c r="P878" s="3">
        <f t="shared" si="437"/>
        <v>0</v>
      </c>
      <c r="Q878" s="3">
        <f t="shared" si="437"/>
        <v>0</v>
      </c>
      <c r="R878" s="3">
        <f t="shared" si="437"/>
        <v>0</v>
      </c>
      <c r="S878" s="3">
        <f t="shared" si="437"/>
        <v>0</v>
      </c>
      <c r="T878" s="3">
        <f t="shared" si="437"/>
        <v>0</v>
      </c>
      <c r="U878" s="3">
        <f t="shared" si="437"/>
        <v>0</v>
      </c>
      <c r="V878" s="3">
        <f t="shared" si="437"/>
        <v>0</v>
      </c>
      <c r="W878" s="3">
        <f t="shared" si="437"/>
        <v>0</v>
      </c>
      <c r="X878" s="3">
        <f t="shared" si="437"/>
        <v>0</v>
      </c>
      <c r="Y878" s="3">
        <f t="shared" si="437"/>
        <v>0</v>
      </c>
      <c r="Z878" s="3">
        <f t="shared" si="437"/>
        <v>0</v>
      </c>
      <c r="AA878" s="3">
        <f t="shared" si="437"/>
        <v>0</v>
      </c>
      <c r="AB878" s="3">
        <f t="shared" si="437"/>
        <v>0</v>
      </c>
      <c r="AC878" s="3">
        <f t="shared" si="437"/>
        <v>0</v>
      </c>
      <c r="AD878" s="3">
        <f t="shared" si="437"/>
        <v>0</v>
      </c>
      <c r="AE878" s="3">
        <f t="shared" si="437"/>
        <v>0</v>
      </c>
      <c r="AF878" s="3">
        <f t="shared" si="437"/>
        <v>0</v>
      </c>
      <c r="AG878" s="3">
        <f t="shared" si="437"/>
        <v>0</v>
      </c>
      <c r="AH878" s="3">
        <f t="shared" si="437"/>
        <v>0</v>
      </c>
      <c r="AI878" s="3">
        <f t="shared" si="437"/>
        <v>0</v>
      </c>
      <c r="AJ878" s="3">
        <f t="shared" si="437"/>
        <v>0</v>
      </c>
      <c r="AK878" s="3">
        <f t="shared" si="437"/>
        <v>0</v>
      </c>
      <c r="AL878" s="3">
        <f t="shared" si="437"/>
        <v>0</v>
      </c>
      <c r="AM878" s="3">
        <f t="shared" si="437"/>
        <v>0</v>
      </c>
      <c r="AN878" s="3">
        <f t="shared" si="437"/>
        <v>0</v>
      </c>
      <c r="AO878" s="3">
        <f t="shared" si="437"/>
        <v>0</v>
      </c>
      <c r="AP878" s="3">
        <f t="shared" si="437"/>
        <v>0</v>
      </c>
      <c r="AQ878" s="3">
        <f t="shared" si="437"/>
        <v>0</v>
      </c>
      <c r="AR878" s="3">
        <f t="shared" si="437"/>
        <v>0</v>
      </c>
      <c r="AS878" s="3">
        <f t="shared" si="437"/>
        <v>0</v>
      </c>
      <c r="AT878" s="3">
        <f t="shared" si="437"/>
        <v>0</v>
      </c>
      <c r="AU878" s="3">
        <f t="shared" si="437"/>
        <v>0</v>
      </c>
      <c r="AV878" s="3">
        <f t="shared" si="437"/>
        <v>0</v>
      </c>
    </row>
    <row r="879" spans="1:50" ht="9.75" customHeight="1" x14ac:dyDescent="0.15">
      <c r="A879" s="25">
        <f t="shared" si="419"/>
        <v>879</v>
      </c>
      <c r="B879" s="53" t="s">
        <v>48</v>
      </c>
      <c r="C879" s="11">
        <f>A48</f>
        <v>48</v>
      </c>
      <c r="E879" s="4" t="s">
        <v>996</v>
      </c>
      <c r="F879" s="19">
        <f t="shared" si="429"/>
        <v>1</v>
      </c>
      <c r="G879" s="19">
        <f>G878/$F$878</f>
        <v>0</v>
      </c>
      <c r="H879" s="19">
        <f t="shared" ref="H879:AV879" si="438">H878/$F$878</f>
        <v>0</v>
      </c>
      <c r="I879" s="19">
        <f t="shared" si="438"/>
        <v>0</v>
      </c>
      <c r="J879" s="19">
        <f t="shared" si="438"/>
        <v>0</v>
      </c>
      <c r="K879" s="19">
        <f t="shared" si="438"/>
        <v>0</v>
      </c>
      <c r="L879" s="19">
        <f t="shared" si="438"/>
        <v>0</v>
      </c>
      <c r="M879" s="19">
        <f t="shared" si="438"/>
        <v>0</v>
      </c>
      <c r="N879" s="19">
        <f t="shared" si="438"/>
        <v>1</v>
      </c>
      <c r="O879" s="19">
        <f t="shared" si="438"/>
        <v>0</v>
      </c>
      <c r="P879" s="19">
        <f t="shared" si="438"/>
        <v>0</v>
      </c>
      <c r="Q879" s="19">
        <f t="shared" si="438"/>
        <v>0</v>
      </c>
      <c r="R879" s="19">
        <f t="shared" si="438"/>
        <v>0</v>
      </c>
      <c r="S879" s="19">
        <f t="shared" si="438"/>
        <v>0</v>
      </c>
      <c r="T879" s="19">
        <f t="shared" si="438"/>
        <v>0</v>
      </c>
      <c r="U879" s="19">
        <f t="shared" si="438"/>
        <v>0</v>
      </c>
      <c r="V879" s="19">
        <f t="shared" si="438"/>
        <v>0</v>
      </c>
      <c r="W879" s="19">
        <f t="shared" si="438"/>
        <v>0</v>
      </c>
      <c r="X879" s="19">
        <f t="shared" si="438"/>
        <v>0</v>
      </c>
      <c r="Y879" s="19">
        <f t="shared" si="438"/>
        <v>0</v>
      </c>
      <c r="Z879" s="19">
        <f t="shared" si="438"/>
        <v>0</v>
      </c>
      <c r="AA879" s="19">
        <f t="shared" si="438"/>
        <v>0</v>
      </c>
      <c r="AB879" s="19">
        <f t="shared" si="438"/>
        <v>0</v>
      </c>
      <c r="AC879" s="19">
        <f t="shared" si="438"/>
        <v>0</v>
      </c>
      <c r="AD879" s="19">
        <f t="shared" si="438"/>
        <v>0</v>
      </c>
      <c r="AE879" s="19">
        <f t="shared" si="438"/>
        <v>0</v>
      </c>
      <c r="AF879" s="19">
        <f t="shared" si="438"/>
        <v>0</v>
      </c>
      <c r="AG879" s="19">
        <f t="shared" si="438"/>
        <v>0</v>
      </c>
      <c r="AH879" s="19">
        <f t="shared" si="438"/>
        <v>0</v>
      </c>
      <c r="AI879" s="19">
        <f t="shared" si="438"/>
        <v>0</v>
      </c>
      <c r="AJ879" s="19">
        <f t="shared" si="438"/>
        <v>0</v>
      </c>
      <c r="AK879" s="19">
        <f t="shared" si="438"/>
        <v>0</v>
      </c>
      <c r="AL879" s="19">
        <f t="shared" si="438"/>
        <v>0</v>
      </c>
      <c r="AM879" s="19">
        <f t="shared" si="438"/>
        <v>0</v>
      </c>
      <c r="AN879" s="19">
        <f t="shared" si="438"/>
        <v>0</v>
      </c>
      <c r="AO879" s="19">
        <f t="shared" si="438"/>
        <v>0</v>
      </c>
      <c r="AP879" s="19">
        <f t="shared" si="438"/>
        <v>0</v>
      </c>
      <c r="AQ879" s="19">
        <f t="shared" si="438"/>
        <v>0</v>
      </c>
      <c r="AR879" s="19">
        <f t="shared" si="438"/>
        <v>0</v>
      </c>
      <c r="AS879" s="19">
        <f t="shared" si="438"/>
        <v>0</v>
      </c>
      <c r="AT879" s="19">
        <f t="shared" si="438"/>
        <v>0</v>
      </c>
      <c r="AU879" s="19">
        <f t="shared" si="438"/>
        <v>0</v>
      </c>
      <c r="AV879" s="19">
        <f t="shared" si="438"/>
        <v>0</v>
      </c>
      <c r="AX879" s="35" t="str">
        <f>IF(E879&lt;&gt;0,IF(ROUND(SUM(G879:AV879),5)=ROUND(F879,5),"OK","ERROR!"),"")</f>
        <v>OK</v>
      </c>
    </row>
    <row r="880" spans="1:50" ht="9.75" customHeight="1" x14ac:dyDescent="0.15">
      <c r="A880" s="25">
        <f t="shared" si="419"/>
        <v>880</v>
      </c>
      <c r="B880" s="24" t="s">
        <v>223</v>
      </c>
      <c r="C880" s="3" t="s">
        <v>224</v>
      </c>
      <c r="F880" s="3">
        <f t="shared" si="429"/>
        <v>211083236.97557947</v>
      </c>
      <c r="G880" s="3">
        <f t="shared" ref="G880:AV880" si="439">SUM(G$51:G$52)</f>
        <v>0</v>
      </c>
      <c r="H880" s="3">
        <f t="shared" si="439"/>
        <v>0</v>
      </c>
      <c r="I880" s="3">
        <f t="shared" si="439"/>
        <v>0</v>
      </c>
      <c r="J880" s="3">
        <f t="shared" si="439"/>
        <v>0</v>
      </c>
      <c r="K880" s="3">
        <f t="shared" si="439"/>
        <v>0</v>
      </c>
      <c r="L880" s="3">
        <f t="shared" si="439"/>
        <v>0</v>
      </c>
      <c r="M880" s="3">
        <f t="shared" si="439"/>
        <v>0</v>
      </c>
      <c r="N880" s="3">
        <f t="shared" si="439"/>
        <v>211083236.97557947</v>
      </c>
      <c r="O880" s="3">
        <f t="shared" si="439"/>
        <v>0</v>
      </c>
      <c r="P880" s="3">
        <f t="shared" si="439"/>
        <v>0</v>
      </c>
      <c r="Q880" s="3">
        <f t="shared" si="439"/>
        <v>0</v>
      </c>
      <c r="R880" s="3">
        <f t="shared" si="439"/>
        <v>0</v>
      </c>
      <c r="S880" s="3">
        <f t="shared" si="439"/>
        <v>0</v>
      </c>
      <c r="T880" s="3">
        <f t="shared" si="439"/>
        <v>0</v>
      </c>
      <c r="U880" s="3">
        <f t="shared" si="439"/>
        <v>0</v>
      </c>
      <c r="V880" s="3">
        <f t="shared" si="439"/>
        <v>0</v>
      </c>
      <c r="W880" s="3">
        <f t="shared" si="439"/>
        <v>0</v>
      </c>
      <c r="X880" s="3">
        <f t="shared" si="439"/>
        <v>0</v>
      </c>
      <c r="Y880" s="3">
        <f t="shared" si="439"/>
        <v>0</v>
      </c>
      <c r="Z880" s="3">
        <f t="shared" si="439"/>
        <v>0</v>
      </c>
      <c r="AA880" s="3">
        <f t="shared" si="439"/>
        <v>0</v>
      </c>
      <c r="AB880" s="3">
        <f t="shared" si="439"/>
        <v>0</v>
      </c>
      <c r="AC880" s="3">
        <f t="shared" si="439"/>
        <v>0</v>
      </c>
      <c r="AD880" s="3">
        <f t="shared" si="439"/>
        <v>0</v>
      </c>
      <c r="AE880" s="3">
        <f t="shared" si="439"/>
        <v>0</v>
      </c>
      <c r="AF880" s="3">
        <f t="shared" si="439"/>
        <v>0</v>
      </c>
      <c r="AG880" s="3">
        <f t="shared" si="439"/>
        <v>0</v>
      </c>
      <c r="AH880" s="3">
        <f t="shared" si="439"/>
        <v>0</v>
      </c>
      <c r="AI880" s="3">
        <f t="shared" si="439"/>
        <v>0</v>
      </c>
      <c r="AJ880" s="3">
        <f t="shared" si="439"/>
        <v>0</v>
      </c>
      <c r="AK880" s="3">
        <f t="shared" si="439"/>
        <v>0</v>
      </c>
      <c r="AL880" s="3">
        <f t="shared" si="439"/>
        <v>0</v>
      </c>
      <c r="AM880" s="3">
        <f t="shared" si="439"/>
        <v>0</v>
      </c>
      <c r="AN880" s="3">
        <f t="shared" si="439"/>
        <v>0</v>
      </c>
      <c r="AO880" s="3">
        <f t="shared" si="439"/>
        <v>0</v>
      </c>
      <c r="AP880" s="3">
        <f t="shared" si="439"/>
        <v>0</v>
      </c>
      <c r="AQ880" s="3">
        <f t="shared" si="439"/>
        <v>0</v>
      </c>
      <c r="AR880" s="3">
        <f t="shared" si="439"/>
        <v>0</v>
      </c>
      <c r="AS880" s="3">
        <f t="shared" si="439"/>
        <v>0</v>
      </c>
      <c r="AT880" s="3">
        <f t="shared" si="439"/>
        <v>0</v>
      </c>
      <c r="AU880" s="3">
        <f t="shared" si="439"/>
        <v>0</v>
      </c>
      <c r="AV880" s="3">
        <f t="shared" si="439"/>
        <v>0</v>
      </c>
    </row>
    <row r="881" spans="1:50" ht="9.75" customHeight="1" x14ac:dyDescent="0.15">
      <c r="A881" s="25">
        <f t="shared" si="419"/>
        <v>881</v>
      </c>
      <c r="B881" s="53" t="s">
        <v>48</v>
      </c>
      <c r="C881" s="11">
        <f>A53</f>
        <v>53</v>
      </c>
      <c r="E881" s="4" t="s">
        <v>997</v>
      </c>
      <c r="F881" s="19">
        <f t="shared" si="429"/>
        <v>1</v>
      </c>
      <c r="G881" s="31">
        <f>G880/$F$880</f>
        <v>0</v>
      </c>
      <c r="H881" s="31">
        <f t="shared" ref="H881:AV881" si="440">H880/$F$880</f>
        <v>0</v>
      </c>
      <c r="I881" s="31">
        <f t="shared" si="440"/>
        <v>0</v>
      </c>
      <c r="J881" s="31">
        <f t="shared" si="440"/>
        <v>0</v>
      </c>
      <c r="K881" s="31">
        <f t="shared" si="440"/>
        <v>0</v>
      </c>
      <c r="L881" s="31">
        <f t="shared" si="440"/>
        <v>0</v>
      </c>
      <c r="M881" s="31">
        <f t="shared" si="440"/>
        <v>0</v>
      </c>
      <c r="N881" s="31">
        <f t="shared" si="440"/>
        <v>1</v>
      </c>
      <c r="O881" s="31">
        <f t="shared" si="440"/>
        <v>0</v>
      </c>
      <c r="P881" s="31">
        <f t="shared" si="440"/>
        <v>0</v>
      </c>
      <c r="Q881" s="31">
        <f t="shared" si="440"/>
        <v>0</v>
      </c>
      <c r="R881" s="31">
        <f t="shared" si="440"/>
        <v>0</v>
      </c>
      <c r="S881" s="31">
        <f t="shared" si="440"/>
        <v>0</v>
      </c>
      <c r="T881" s="31">
        <f t="shared" si="440"/>
        <v>0</v>
      </c>
      <c r="U881" s="31">
        <f t="shared" si="440"/>
        <v>0</v>
      </c>
      <c r="V881" s="31">
        <f t="shared" si="440"/>
        <v>0</v>
      </c>
      <c r="W881" s="31">
        <f t="shared" si="440"/>
        <v>0</v>
      </c>
      <c r="X881" s="31">
        <f t="shared" si="440"/>
        <v>0</v>
      </c>
      <c r="Y881" s="31">
        <f t="shared" si="440"/>
        <v>0</v>
      </c>
      <c r="Z881" s="31">
        <f t="shared" si="440"/>
        <v>0</v>
      </c>
      <c r="AA881" s="31">
        <f t="shared" si="440"/>
        <v>0</v>
      </c>
      <c r="AB881" s="31">
        <f t="shared" si="440"/>
        <v>0</v>
      </c>
      <c r="AC881" s="31">
        <f t="shared" si="440"/>
        <v>0</v>
      </c>
      <c r="AD881" s="31">
        <f t="shared" si="440"/>
        <v>0</v>
      </c>
      <c r="AE881" s="31">
        <f t="shared" si="440"/>
        <v>0</v>
      </c>
      <c r="AF881" s="31">
        <f t="shared" si="440"/>
        <v>0</v>
      </c>
      <c r="AG881" s="31">
        <f t="shared" si="440"/>
        <v>0</v>
      </c>
      <c r="AH881" s="31">
        <f t="shared" si="440"/>
        <v>0</v>
      </c>
      <c r="AI881" s="31">
        <f t="shared" si="440"/>
        <v>0</v>
      </c>
      <c r="AJ881" s="31">
        <f t="shared" si="440"/>
        <v>0</v>
      </c>
      <c r="AK881" s="31">
        <f t="shared" si="440"/>
        <v>0</v>
      </c>
      <c r="AL881" s="31">
        <f t="shared" si="440"/>
        <v>0</v>
      </c>
      <c r="AM881" s="31">
        <f t="shared" si="440"/>
        <v>0</v>
      </c>
      <c r="AN881" s="31">
        <f t="shared" si="440"/>
        <v>0</v>
      </c>
      <c r="AO881" s="31">
        <f t="shared" si="440"/>
        <v>0</v>
      </c>
      <c r="AP881" s="31">
        <f t="shared" si="440"/>
        <v>0</v>
      </c>
      <c r="AQ881" s="31">
        <f t="shared" si="440"/>
        <v>0</v>
      </c>
      <c r="AR881" s="31">
        <f t="shared" si="440"/>
        <v>0</v>
      </c>
      <c r="AS881" s="31">
        <f t="shared" si="440"/>
        <v>0</v>
      </c>
      <c r="AT881" s="31">
        <f t="shared" si="440"/>
        <v>0</v>
      </c>
      <c r="AU881" s="31">
        <f t="shared" si="440"/>
        <v>0</v>
      </c>
      <c r="AV881" s="31">
        <f t="shared" si="440"/>
        <v>0</v>
      </c>
      <c r="AX881" s="35" t="str">
        <f>IF(E881&lt;&gt;0,IF(ROUND(SUM(G881:AV881),5)=ROUND(F881,5),"OK","ERROR!"),"")</f>
        <v>OK</v>
      </c>
    </row>
    <row r="882" spans="1:50" ht="9.75" customHeight="1" x14ac:dyDescent="0.15">
      <c r="A882" s="25">
        <f t="shared" si="419"/>
        <v>882</v>
      </c>
      <c r="B882" s="24" t="s">
        <v>227</v>
      </c>
      <c r="C882" s="3" t="s">
        <v>228</v>
      </c>
      <c r="F882" s="3">
        <f t="shared" si="429"/>
        <v>238647974.16154519</v>
      </c>
      <c r="G882" s="3">
        <f t="shared" ref="G882:AV882" si="441">SUM(G$56:G$57)</f>
        <v>0</v>
      </c>
      <c r="H882" s="3">
        <f t="shared" si="441"/>
        <v>0</v>
      </c>
      <c r="I882" s="3">
        <f t="shared" si="441"/>
        <v>0</v>
      </c>
      <c r="J882" s="3">
        <f t="shared" si="441"/>
        <v>0</v>
      </c>
      <c r="K882" s="3">
        <f t="shared" si="441"/>
        <v>0</v>
      </c>
      <c r="L882" s="3">
        <f t="shared" si="441"/>
        <v>0</v>
      </c>
      <c r="M882" s="3">
        <f t="shared" si="441"/>
        <v>0</v>
      </c>
      <c r="N882" s="3">
        <f t="shared" si="441"/>
        <v>238646785.14897978</v>
      </c>
      <c r="O882" s="3">
        <f t="shared" si="441"/>
        <v>0</v>
      </c>
      <c r="P882" s="3">
        <f t="shared" si="441"/>
        <v>1189.0125653896964</v>
      </c>
      <c r="Q882" s="3">
        <f t="shared" si="441"/>
        <v>0</v>
      </c>
      <c r="R882" s="3">
        <f t="shared" si="441"/>
        <v>0</v>
      </c>
      <c r="S882" s="3">
        <f t="shared" si="441"/>
        <v>0</v>
      </c>
      <c r="T882" s="3">
        <f t="shared" si="441"/>
        <v>0</v>
      </c>
      <c r="U882" s="3">
        <f t="shared" si="441"/>
        <v>0</v>
      </c>
      <c r="V882" s="3">
        <f t="shared" si="441"/>
        <v>0</v>
      </c>
      <c r="W882" s="3">
        <f t="shared" si="441"/>
        <v>0</v>
      </c>
      <c r="X882" s="3">
        <f t="shared" si="441"/>
        <v>0</v>
      </c>
      <c r="Y882" s="3">
        <f t="shared" si="441"/>
        <v>0</v>
      </c>
      <c r="Z882" s="3">
        <f t="shared" si="441"/>
        <v>0</v>
      </c>
      <c r="AA882" s="3">
        <f t="shared" si="441"/>
        <v>0</v>
      </c>
      <c r="AB882" s="3">
        <f t="shared" si="441"/>
        <v>0</v>
      </c>
      <c r="AC882" s="3">
        <f t="shared" si="441"/>
        <v>0</v>
      </c>
      <c r="AD882" s="3">
        <f t="shared" si="441"/>
        <v>0</v>
      </c>
      <c r="AE882" s="3">
        <f t="shared" si="441"/>
        <v>0</v>
      </c>
      <c r="AF882" s="3">
        <f t="shared" si="441"/>
        <v>0</v>
      </c>
      <c r="AG882" s="3">
        <f t="shared" si="441"/>
        <v>0</v>
      </c>
      <c r="AH882" s="3">
        <f t="shared" si="441"/>
        <v>0</v>
      </c>
      <c r="AI882" s="3">
        <f t="shared" si="441"/>
        <v>0</v>
      </c>
      <c r="AJ882" s="3">
        <f t="shared" si="441"/>
        <v>0</v>
      </c>
      <c r="AK882" s="3">
        <f t="shared" si="441"/>
        <v>0</v>
      </c>
      <c r="AL882" s="3">
        <f t="shared" si="441"/>
        <v>0</v>
      </c>
      <c r="AM882" s="3">
        <f t="shared" si="441"/>
        <v>0</v>
      </c>
      <c r="AN882" s="3">
        <f t="shared" si="441"/>
        <v>0</v>
      </c>
      <c r="AO882" s="3">
        <f t="shared" si="441"/>
        <v>0</v>
      </c>
      <c r="AP882" s="3">
        <f t="shared" si="441"/>
        <v>0</v>
      </c>
      <c r="AQ882" s="3">
        <f t="shared" si="441"/>
        <v>0</v>
      </c>
      <c r="AR882" s="3">
        <f t="shared" si="441"/>
        <v>0</v>
      </c>
      <c r="AS882" s="3">
        <f t="shared" si="441"/>
        <v>0</v>
      </c>
      <c r="AT882" s="3">
        <f t="shared" si="441"/>
        <v>0</v>
      </c>
      <c r="AU882" s="3">
        <f t="shared" si="441"/>
        <v>0</v>
      </c>
      <c r="AV882" s="3">
        <f t="shared" si="441"/>
        <v>0</v>
      </c>
    </row>
    <row r="883" spans="1:50" ht="9.75" customHeight="1" x14ac:dyDescent="0.15">
      <c r="A883" s="25">
        <f t="shared" si="419"/>
        <v>883</v>
      </c>
      <c r="B883" s="53" t="s">
        <v>48</v>
      </c>
      <c r="C883" s="11">
        <f>A58</f>
        <v>58</v>
      </c>
      <c r="E883" s="4" t="s">
        <v>998</v>
      </c>
      <c r="F883" s="19">
        <f t="shared" si="429"/>
        <v>0.99999999999999989</v>
      </c>
      <c r="G883" s="31">
        <f>G882/$F$882</f>
        <v>0</v>
      </c>
      <c r="H883" s="31">
        <f t="shared" ref="H883:AV883" si="442">H882/$F$882</f>
        <v>0</v>
      </c>
      <c r="I883" s="31">
        <f t="shared" si="442"/>
        <v>0</v>
      </c>
      <c r="J883" s="31">
        <f t="shared" si="442"/>
        <v>0</v>
      </c>
      <c r="K883" s="31">
        <f t="shared" si="442"/>
        <v>0</v>
      </c>
      <c r="L883" s="31">
        <f t="shared" si="442"/>
        <v>0</v>
      </c>
      <c r="M883" s="31">
        <f t="shared" si="442"/>
        <v>0</v>
      </c>
      <c r="N883" s="31">
        <f t="shared" si="442"/>
        <v>0.99999501771356081</v>
      </c>
      <c r="O883" s="31">
        <f t="shared" si="442"/>
        <v>0</v>
      </c>
      <c r="P883" s="31">
        <f t="shared" si="442"/>
        <v>4.9822864391249011E-6</v>
      </c>
      <c r="Q883" s="31">
        <f t="shared" si="442"/>
        <v>0</v>
      </c>
      <c r="R883" s="31">
        <f t="shared" si="442"/>
        <v>0</v>
      </c>
      <c r="S883" s="31">
        <f t="shared" si="442"/>
        <v>0</v>
      </c>
      <c r="T883" s="31">
        <f t="shared" si="442"/>
        <v>0</v>
      </c>
      <c r="U883" s="31">
        <f t="shared" si="442"/>
        <v>0</v>
      </c>
      <c r="V883" s="31">
        <f t="shared" si="442"/>
        <v>0</v>
      </c>
      <c r="W883" s="31">
        <f t="shared" si="442"/>
        <v>0</v>
      </c>
      <c r="X883" s="31">
        <f t="shared" si="442"/>
        <v>0</v>
      </c>
      <c r="Y883" s="31">
        <f t="shared" si="442"/>
        <v>0</v>
      </c>
      <c r="Z883" s="31">
        <f t="shared" si="442"/>
        <v>0</v>
      </c>
      <c r="AA883" s="31">
        <f t="shared" si="442"/>
        <v>0</v>
      </c>
      <c r="AB883" s="31">
        <f t="shared" si="442"/>
        <v>0</v>
      </c>
      <c r="AC883" s="31">
        <f t="shared" si="442"/>
        <v>0</v>
      </c>
      <c r="AD883" s="31">
        <f t="shared" si="442"/>
        <v>0</v>
      </c>
      <c r="AE883" s="31">
        <f t="shared" si="442"/>
        <v>0</v>
      </c>
      <c r="AF883" s="31">
        <f t="shared" si="442"/>
        <v>0</v>
      </c>
      <c r="AG883" s="31">
        <f t="shared" si="442"/>
        <v>0</v>
      </c>
      <c r="AH883" s="31">
        <f t="shared" si="442"/>
        <v>0</v>
      </c>
      <c r="AI883" s="31">
        <f t="shared" si="442"/>
        <v>0</v>
      </c>
      <c r="AJ883" s="31">
        <f t="shared" si="442"/>
        <v>0</v>
      </c>
      <c r="AK883" s="31">
        <f t="shared" si="442"/>
        <v>0</v>
      </c>
      <c r="AL883" s="31">
        <f t="shared" si="442"/>
        <v>0</v>
      </c>
      <c r="AM883" s="31">
        <f t="shared" si="442"/>
        <v>0</v>
      </c>
      <c r="AN883" s="31">
        <f t="shared" si="442"/>
        <v>0</v>
      </c>
      <c r="AO883" s="31">
        <f t="shared" si="442"/>
        <v>0</v>
      </c>
      <c r="AP883" s="31">
        <f t="shared" si="442"/>
        <v>0</v>
      </c>
      <c r="AQ883" s="31">
        <f t="shared" si="442"/>
        <v>0</v>
      </c>
      <c r="AR883" s="31">
        <f t="shared" si="442"/>
        <v>0</v>
      </c>
      <c r="AS883" s="31">
        <f t="shared" si="442"/>
        <v>0</v>
      </c>
      <c r="AT883" s="31">
        <f t="shared" si="442"/>
        <v>0</v>
      </c>
      <c r="AU883" s="31">
        <f t="shared" si="442"/>
        <v>0</v>
      </c>
      <c r="AV883" s="31">
        <f t="shared" si="442"/>
        <v>0</v>
      </c>
      <c r="AX883" s="35" t="str">
        <f>IF(E883&lt;&gt;0,IF(ROUND(SUM(G883:AV883),5)=ROUND(F883,5),"OK","ERROR!"),"")</f>
        <v>OK</v>
      </c>
    </row>
    <row r="884" spans="1:50" ht="9.75" customHeight="1" x14ac:dyDescent="0.15">
      <c r="A884" s="25">
        <f t="shared" si="419"/>
        <v>884</v>
      </c>
      <c r="B884" s="24" t="s">
        <v>230</v>
      </c>
      <c r="C884" s="3" t="s">
        <v>231</v>
      </c>
      <c r="F884" s="3">
        <f t="shared" si="429"/>
        <v>374712.50526843383</v>
      </c>
      <c r="G884" s="3">
        <f t="shared" ref="G884:AV884" si="443">SUM(G$62:G$63)</f>
        <v>0</v>
      </c>
      <c r="H884" s="3">
        <f t="shared" si="443"/>
        <v>0</v>
      </c>
      <c r="I884" s="3">
        <f t="shared" si="443"/>
        <v>0</v>
      </c>
      <c r="J884" s="3">
        <f t="shared" si="443"/>
        <v>0</v>
      </c>
      <c r="K884" s="3">
        <f t="shared" si="443"/>
        <v>0</v>
      </c>
      <c r="L884" s="3">
        <f t="shared" si="443"/>
        <v>0</v>
      </c>
      <c r="M884" s="3">
        <f t="shared" si="443"/>
        <v>0</v>
      </c>
      <c r="N884" s="3">
        <f t="shared" si="443"/>
        <v>374712.50526843383</v>
      </c>
      <c r="O884" s="3">
        <f t="shared" si="443"/>
        <v>0</v>
      </c>
      <c r="P884" s="3">
        <f t="shared" si="443"/>
        <v>0</v>
      </c>
      <c r="Q884" s="3">
        <f t="shared" si="443"/>
        <v>0</v>
      </c>
      <c r="R884" s="3">
        <f t="shared" si="443"/>
        <v>0</v>
      </c>
      <c r="S884" s="3">
        <f t="shared" si="443"/>
        <v>0</v>
      </c>
      <c r="T884" s="3">
        <f t="shared" si="443"/>
        <v>0</v>
      </c>
      <c r="U884" s="3">
        <f t="shared" si="443"/>
        <v>0</v>
      </c>
      <c r="V884" s="3">
        <f t="shared" si="443"/>
        <v>0</v>
      </c>
      <c r="W884" s="3">
        <f t="shared" si="443"/>
        <v>0</v>
      </c>
      <c r="X884" s="3">
        <f t="shared" si="443"/>
        <v>0</v>
      </c>
      <c r="Y884" s="3">
        <f t="shared" si="443"/>
        <v>0</v>
      </c>
      <c r="Z884" s="3">
        <f t="shared" si="443"/>
        <v>0</v>
      </c>
      <c r="AA884" s="3">
        <f t="shared" si="443"/>
        <v>0</v>
      </c>
      <c r="AB884" s="3">
        <f t="shared" si="443"/>
        <v>0</v>
      </c>
      <c r="AC884" s="3">
        <f t="shared" si="443"/>
        <v>0</v>
      </c>
      <c r="AD884" s="3">
        <f t="shared" si="443"/>
        <v>0</v>
      </c>
      <c r="AE884" s="3">
        <f t="shared" si="443"/>
        <v>0</v>
      </c>
      <c r="AF884" s="3">
        <f t="shared" si="443"/>
        <v>0</v>
      </c>
      <c r="AG884" s="3">
        <f t="shared" si="443"/>
        <v>0</v>
      </c>
      <c r="AH884" s="3">
        <f t="shared" si="443"/>
        <v>0</v>
      </c>
      <c r="AI884" s="3">
        <f t="shared" si="443"/>
        <v>0</v>
      </c>
      <c r="AJ884" s="3">
        <f t="shared" si="443"/>
        <v>0</v>
      </c>
      <c r="AK884" s="3">
        <f t="shared" si="443"/>
        <v>0</v>
      </c>
      <c r="AL884" s="3">
        <f t="shared" si="443"/>
        <v>0</v>
      </c>
      <c r="AM884" s="3">
        <f t="shared" si="443"/>
        <v>0</v>
      </c>
      <c r="AN884" s="3">
        <f t="shared" si="443"/>
        <v>0</v>
      </c>
      <c r="AO884" s="3">
        <f t="shared" si="443"/>
        <v>0</v>
      </c>
      <c r="AP884" s="3">
        <f t="shared" si="443"/>
        <v>0</v>
      </c>
      <c r="AQ884" s="3">
        <f t="shared" si="443"/>
        <v>0</v>
      </c>
      <c r="AR884" s="3">
        <f t="shared" si="443"/>
        <v>0</v>
      </c>
      <c r="AS884" s="3">
        <f t="shared" si="443"/>
        <v>0</v>
      </c>
      <c r="AT884" s="3">
        <f t="shared" si="443"/>
        <v>0</v>
      </c>
      <c r="AU884" s="3">
        <f t="shared" si="443"/>
        <v>0</v>
      </c>
      <c r="AV884" s="3">
        <f t="shared" si="443"/>
        <v>0</v>
      </c>
    </row>
    <row r="885" spans="1:50" ht="9.75" customHeight="1" x14ac:dyDescent="0.15">
      <c r="A885" s="25">
        <f t="shared" si="419"/>
        <v>885</v>
      </c>
      <c r="B885" s="53" t="s">
        <v>48</v>
      </c>
      <c r="C885" s="11">
        <f>A64</f>
        <v>64</v>
      </c>
      <c r="E885" s="4" t="s">
        <v>999</v>
      </c>
      <c r="F885" s="19">
        <f t="shared" si="429"/>
        <v>1</v>
      </c>
      <c r="G885" s="21">
        <f>G884/$F$884</f>
        <v>0</v>
      </c>
      <c r="H885" s="21">
        <f t="shared" ref="H885:AV885" si="444">H884/$F$884</f>
        <v>0</v>
      </c>
      <c r="I885" s="21">
        <f t="shared" si="444"/>
        <v>0</v>
      </c>
      <c r="J885" s="21">
        <f t="shared" si="444"/>
        <v>0</v>
      </c>
      <c r="K885" s="21">
        <f t="shared" si="444"/>
        <v>0</v>
      </c>
      <c r="L885" s="21">
        <f t="shared" si="444"/>
        <v>0</v>
      </c>
      <c r="M885" s="21">
        <f t="shared" si="444"/>
        <v>0</v>
      </c>
      <c r="N885" s="21">
        <f t="shared" si="444"/>
        <v>1</v>
      </c>
      <c r="O885" s="21">
        <f t="shared" si="444"/>
        <v>0</v>
      </c>
      <c r="P885" s="21">
        <f t="shared" si="444"/>
        <v>0</v>
      </c>
      <c r="Q885" s="21">
        <f t="shared" si="444"/>
        <v>0</v>
      </c>
      <c r="R885" s="21">
        <f t="shared" si="444"/>
        <v>0</v>
      </c>
      <c r="S885" s="21">
        <f t="shared" si="444"/>
        <v>0</v>
      </c>
      <c r="T885" s="21">
        <f t="shared" si="444"/>
        <v>0</v>
      </c>
      <c r="U885" s="21">
        <f t="shared" si="444"/>
        <v>0</v>
      </c>
      <c r="V885" s="21">
        <f t="shared" si="444"/>
        <v>0</v>
      </c>
      <c r="W885" s="21">
        <f t="shared" si="444"/>
        <v>0</v>
      </c>
      <c r="X885" s="21">
        <f t="shared" si="444"/>
        <v>0</v>
      </c>
      <c r="Y885" s="21">
        <f t="shared" si="444"/>
        <v>0</v>
      </c>
      <c r="Z885" s="21">
        <f t="shared" si="444"/>
        <v>0</v>
      </c>
      <c r="AA885" s="21">
        <f t="shared" si="444"/>
        <v>0</v>
      </c>
      <c r="AB885" s="21">
        <f t="shared" si="444"/>
        <v>0</v>
      </c>
      <c r="AC885" s="21">
        <f t="shared" si="444"/>
        <v>0</v>
      </c>
      <c r="AD885" s="21">
        <f t="shared" si="444"/>
        <v>0</v>
      </c>
      <c r="AE885" s="21">
        <f t="shared" si="444"/>
        <v>0</v>
      </c>
      <c r="AF885" s="21">
        <f t="shared" si="444"/>
        <v>0</v>
      </c>
      <c r="AG885" s="21">
        <f t="shared" si="444"/>
        <v>0</v>
      </c>
      <c r="AH885" s="21">
        <f t="shared" si="444"/>
        <v>0</v>
      </c>
      <c r="AI885" s="21">
        <f t="shared" si="444"/>
        <v>0</v>
      </c>
      <c r="AJ885" s="21">
        <f t="shared" si="444"/>
        <v>0</v>
      </c>
      <c r="AK885" s="21">
        <f t="shared" si="444"/>
        <v>0</v>
      </c>
      <c r="AL885" s="21">
        <f t="shared" si="444"/>
        <v>0</v>
      </c>
      <c r="AM885" s="21">
        <f t="shared" si="444"/>
        <v>0</v>
      </c>
      <c r="AN885" s="21">
        <f t="shared" si="444"/>
        <v>0</v>
      </c>
      <c r="AO885" s="21">
        <f t="shared" si="444"/>
        <v>0</v>
      </c>
      <c r="AP885" s="21">
        <f t="shared" si="444"/>
        <v>0</v>
      </c>
      <c r="AQ885" s="21">
        <f t="shared" si="444"/>
        <v>0</v>
      </c>
      <c r="AR885" s="21">
        <f t="shared" si="444"/>
        <v>0</v>
      </c>
      <c r="AS885" s="21">
        <f t="shared" si="444"/>
        <v>0</v>
      </c>
      <c r="AT885" s="21">
        <f t="shared" si="444"/>
        <v>0</v>
      </c>
      <c r="AU885" s="21">
        <f t="shared" si="444"/>
        <v>0</v>
      </c>
      <c r="AV885" s="21">
        <f t="shared" si="444"/>
        <v>0</v>
      </c>
      <c r="AX885" s="35" t="str">
        <f>IF(E885&lt;&gt;0,IF(ROUND(SUM(G885:AV885),5)=ROUND(F885,5),"OK","ERROR!"),"")</f>
        <v>OK</v>
      </c>
    </row>
    <row r="886" spans="1:50" ht="9.75" customHeight="1" x14ac:dyDescent="0.15">
      <c r="A886" s="25">
        <f t="shared" si="419"/>
        <v>886</v>
      </c>
      <c r="B886" s="24" t="s">
        <v>1013</v>
      </c>
      <c r="C886" s="3" t="s">
        <v>1015</v>
      </c>
      <c r="F886" s="3">
        <f t="shared" si="429"/>
        <v>666134532.32304847</v>
      </c>
      <c r="G886" s="3">
        <f t="shared" ref="G886:AV886" si="445">SUM(G$46:G$58,G$62:G$63)</f>
        <v>0</v>
      </c>
      <c r="H886" s="3">
        <f t="shared" si="445"/>
        <v>0</v>
      </c>
      <c r="I886" s="3">
        <f t="shared" si="445"/>
        <v>0</v>
      </c>
      <c r="J886" s="3">
        <f t="shared" si="445"/>
        <v>0</v>
      </c>
      <c r="K886" s="3">
        <f t="shared" si="445"/>
        <v>0</v>
      </c>
      <c r="L886" s="3">
        <f t="shared" si="445"/>
        <v>0</v>
      </c>
      <c r="M886" s="3">
        <f t="shared" si="445"/>
        <v>0</v>
      </c>
      <c r="N886" s="3">
        <f t="shared" si="445"/>
        <v>666133343.3104831</v>
      </c>
      <c r="O886" s="3">
        <f t="shared" si="445"/>
        <v>0</v>
      </c>
      <c r="P886" s="3">
        <f t="shared" si="445"/>
        <v>1189.0125653896964</v>
      </c>
      <c r="Q886" s="3">
        <f t="shared" si="445"/>
        <v>0</v>
      </c>
      <c r="R886" s="3">
        <f t="shared" si="445"/>
        <v>0</v>
      </c>
      <c r="S886" s="3">
        <f t="shared" si="445"/>
        <v>0</v>
      </c>
      <c r="T886" s="3">
        <f t="shared" si="445"/>
        <v>0</v>
      </c>
      <c r="U886" s="3">
        <f t="shared" si="445"/>
        <v>0</v>
      </c>
      <c r="V886" s="3">
        <f t="shared" si="445"/>
        <v>0</v>
      </c>
      <c r="W886" s="3">
        <f t="shared" si="445"/>
        <v>0</v>
      </c>
      <c r="X886" s="3">
        <f t="shared" si="445"/>
        <v>0</v>
      </c>
      <c r="Y886" s="3">
        <f t="shared" si="445"/>
        <v>0</v>
      </c>
      <c r="Z886" s="3">
        <f t="shared" si="445"/>
        <v>0</v>
      </c>
      <c r="AA886" s="3">
        <f t="shared" si="445"/>
        <v>0</v>
      </c>
      <c r="AB886" s="3">
        <f t="shared" si="445"/>
        <v>0</v>
      </c>
      <c r="AC886" s="3">
        <f t="shared" si="445"/>
        <v>0</v>
      </c>
      <c r="AD886" s="3">
        <f t="shared" si="445"/>
        <v>0</v>
      </c>
      <c r="AE886" s="3">
        <f t="shared" si="445"/>
        <v>0</v>
      </c>
      <c r="AF886" s="3">
        <f t="shared" si="445"/>
        <v>0</v>
      </c>
      <c r="AG886" s="3">
        <f t="shared" si="445"/>
        <v>0</v>
      </c>
      <c r="AH886" s="3">
        <f t="shared" si="445"/>
        <v>0</v>
      </c>
      <c r="AI886" s="3">
        <f t="shared" si="445"/>
        <v>0</v>
      </c>
      <c r="AJ886" s="3">
        <f t="shared" si="445"/>
        <v>0</v>
      </c>
      <c r="AK886" s="3">
        <f t="shared" si="445"/>
        <v>0</v>
      </c>
      <c r="AL886" s="3">
        <f t="shared" si="445"/>
        <v>0</v>
      </c>
      <c r="AM886" s="3">
        <f t="shared" si="445"/>
        <v>0</v>
      </c>
      <c r="AN886" s="3">
        <f t="shared" si="445"/>
        <v>0</v>
      </c>
      <c r="AO886" s="3">
        <f t="shared" si="445"/>
        <v>0</v>
      </c>
      <c r="AP886" s="3">
        <f t="shared" si="445"/>
        <v>0</v>
      </c>
      <c r="AQ886" s="3">
        <f t="shared" si="445"/>
        <v>0</v>
      </c>
      <c r="AR886" s="3">
        <f t="shared" si="445"/>
        <v>0</v>
      </c>
      <c r="AS886" s="3">
        <f t="shared" si="445"/>
        <v>0</v>
      </c>
      <c r="AT886" s="3">
        <f t="shared" si="445"/>
        <v>0</v>
      </c>
      <c r="AU886" s="3">
        <f t="shared" si="445"/>
        <v>0</v>
      </c>
      <c r="AV886" s="3">
        <f t="shared" si="445"/>
        <v>0</v>
      </c>
    </row>
    <row r="887" spans="1:50" ht="9.75" customHeight="1" x14ac:dyDescent="0.15">
      <c r="A887" s="25">
        <f t="shared" si="419"/>
        <v>887</v>
      </c>
      <c r="B887" s="53" t="s">
        <v>48</v>
      </c>
      <c r="C887" s="11" t="str">
        <f>A48&amp;"-"&amp;A64</f>
        <v>48-64</v>
      </c>
      <c r="E887" s="4" t="s">
        <v>1014</v>
      </c>
      <c r="F887" s="19">
        <f t="shared" si="429"/>
        <v>1</v>
      </c>
      <c r="G887" s="19">
        <f>G886/$F$886</f>
        <v>0</v>
      </c>
      <c r="H887" s="19">
        <f t="shared" ref="H887:AV887" si="446">H886/$F$886</f>
        <v>0</v>
      </c>
      <c r="I887" s="19">
        <f t="shared" si="446"/>
        <v>0</v>
      </c>
      <c r="J887" s="19">
        <f t="shared" si="446"/>
        <v>0</v>
      </c>
      <c r="K887" s="19">
        <f t="shared" si="446"/>
        <v>0</v>
      </c>
      <c r="L887" s="19">
        <f t="shared" si="446"/>
        <v>0</v>
      </c>
      <c r="M887" s="19">
        <f t="shared" si="446"/>
        <v>0</v>
      </c>
      <c r="N887" s="31">
        <f t="shared" si="446"/>
        <v>0.99999821505640729</v>
      </c>
      <c r="O887" s="31">
        <f t="shared" si="446"/>
        <v>0</v>
      </c>
      <c r="P887" s="31">
        <f t="shared" si="446"/>
        <v>1.7849435927652422E-6</v>
      </c>
      <c r="Q887" s="19">
        <f t="shared" si="446"/>
        <v>0</v>
      </c>
      <c r="R887" s="19">
        <f t="shared" si="446"/>
        <v>0</v>
      </c>
      <c r="S887" s="19">
        <f t="shared" si="446"/>
        <v>0</v>
      </c>
      <c r="T887" s="19">
        <f t="shared" si="446"/>
        <v>0</v>
      </c>
      <c r="U887" s="19">
        <f t="shared" si="446"/>
        <v>0</v>
      </c>
      <c r="V887" s="19">
        <f t="shared" si="446"/>
        <v>0</v>
      </c>
      <c r="W887" s="19">
        <f t="shared" si="446"/>
        <v>0</v>
      </c>
      <c r="X887" s="19">
        <f t="shared" si="446"/>
        <v>0</v>
      </c>
      <c r="Y887" s="19">
        <f t="shared" si="446"/>
        <v>0</v>
      </c>
      <c r="Z887" s="19">
        <f t="shared" si="446"/>
        <v>0</v>
      </c>
      <c r="AA887" s="19">
        <f t="shared" si="446"/>
        <v>0</v>
      </c>
      <c r="AB887" s="19">
        <f t="shared" si="446"/>
        <v>0</v>
      </c>
      <c r="AC887" s="19">
        <f t="shared" si="446"/>
        <v>0</v>
      </c>
      <c r="AD887" s="19">
        <f t="shared" si="446"/>
        <v>0</v>
      </c>
      <c r="AE887" s="19">
        <f t="shared" si="446"/>
        <v>0</v>
      </c>
      <c r="AF887" s="19">
        <f t="shared" si="446"/>
        <v>0</v>
      </c>
      <c r="AG887" s="19">
        <f t="shared" si="446"/>
        <v>0</v>
      </c>
      <c r="AH887" s="19">
        <f t="shared" si="446"/>
        <v>0</v>
      </c>
      <c r="AI887" s="19">
        <f t="shared" si="446"/>
        <v>0</v>
      </c>
      <c r="AJ887" s="19">
        <f t="shared" si="446"/>
        <v>0</v>
      </c>
      <c r="AK887" s="19">
        <f t="shared" si="446"/>
        <v>0</v>
      </c>
      <c r="AL887" s="19">
        <f t="shared" si="446"/>
        <v>0</v>
      </c>
      <c r="AM887" s="19">
        <f t="shared" si="446"/>
        <v>0</v>
      </c>
      <c r="AN887" s="19">
        <f t="shared" si="446"/>
        <v>0</v>
      </c>
      <c r="AO887" s="19">
        <f t="shared" si="446"/>
        <v>0</v>
      </c>
      <c r="AP887" s="19">
        <f t="shared" si="446"/>
        <v>0</v>
      </c>
      <c r="AQ887" s="19">
        <f t="shared" si="446"/>
        <v>0</v>
      </c>
      <c r="AR887" s="19">
        <f t="shared" si="446"/>
        <v>0</v>
      </c>
      <c r="AS887" s="19">
        <f t="shared" si="446"/>
        <v>0</v>
      </c>
      <c r="AT887" s="19">
        <f t="shared" si="446"/>
        <v>0</v>
      </c>
      <c r="AU887" s="19">
        <f t="shared" si="446"/>
        <v>0</v>
      </c>
      <c r="AV887" s="19">
        <f t="shared" si="446"/>
        <v>0</v>
      </c>
      <c r="AX887" s="35" t="str">
        <f>IF(E887&lt;&gt;0,IF(ROUND(SUM(G887:AV887),5)=ROUND(F887,5),"OK","ERROR!"),"")</f>
        <v>OK</v>
      </c>
    </row>
    <row r="888" spans="1:50" ht="9.75" customHeight="1" x14ac:dyDescent="0.15">
      <c r="A888" s="25">
        <f t="shared" si="419"/>
        <v>888</v>
      </c>
      <c r="B888" s="24" t="s">
        <v>1040</v>
      </c>
      <c r="C888" s="3" t="s">
        <v>1015</v>
      </c>
      <c r="F888" s="3">
        <f t="shared" si="429"/>
        <v>665759819.81778002</v>
      </c>
      <c r="G888" s="3">
        <f t="shared" ref="G888:AV888" si="447">SUM(G$46:G$57)</f>
        <v>0</v>
      </c>
      <c r="H888" s="3">
        <f t="shared" si="447"/>
        <v>0</v>
      </c>
      <c r="I888" s="3">
        <f t="shared" si="447"/>
        <v>0</v>
      </c>
      <c r="J888" s="3">
        <f t="shared" si="447"/>
        <v>0</v>
      </c>
      <c r="K888" s="3">
        <f t="shared" si="447"/>
        <v>0</v>
      </c>
      <c r="L888" s="3">
        <f t="shared" si="447"/>
        <v>0</v>
      </c>
      <c r="M888" s="3">
        <f t="shared" si="447"/>
        <v>0</v>
      </c>
      <c r="N888" s="3">
        <f t="shared" si="447"/>
        <v>665758630.80521464</v>
      </c>
      <c r="O888" s="3">
        <f t="shared" si="447"/>
        <v>0</v>
      </c>
      <c r="P888" s="3">
        <f t="shared" si="447"/>
        <v>1189.0125653896964</v>
      </c>
      <c r="Q888" s="3">
        <f t="shared" si="447"/>
        <v>0</v>
      </c>
      <c r="R888" s="3">
        <f t="shared" si="447"/>
        <v>0</v>
      </c>
      <c r="S888" s="3">
        <f t="shared" si="447"/>
        <v>0</v>
      </c>
      <c r="T888" s="3">
        <f t="shared" si="447"/>
        <v>0</v>
      </c>
      <c r="U888" s="3">
        <f t="shared" si="447"/>
        <v>0</v>
      </c>
      <c r="V888" s="3">
        <f t="shared" si="447"/>
        <v>0</v>
      </c>
      <c r="W888" s="3">
        <f t="shared" si="447"/>
        <v>0</v>
      </c>
      <c r="X888" s="3">
        <f t="shared" si="447"/>
        <v>0</v>
      </c>
      <c r="Y888" s="3">
        <f t="shared" si="447"/>
        <v>0</v>
      </c>
      <c r="Z888" s="3">
        <f t="shared" si="447"/>
        <v>0</v>
      </c>
      <c r="AA888" s="3">
        <f t="shared" si="447"/>
        <v>0</v>
      </c>
      <c r="AB888" s="3">
        <f t="shared" si="447"/>
        <v>0</v>
      </c>
      <c r="AC888" s="3">
        <f t="shared" si="447"/>
        <v>0</v>
      </c>
      <c r="AD888" s="3">
        <f t="shared" si="447"/>
        <v>0</v>
      </c>
      <c r="AE888" s="3">
        <f t="shared" si="447"/>
        <v>0</v>
      </c>
      <c r="AF888" s="3">
        <f t="shared" si="447"/>
        <v>0</v>
      </c>
      <c r="AG888" s="3">
        <f t="shared" si="447"/>
        <v>0</v>
      </c>
      <c r="AH888" s="3">
        <f t="shared" si="447"/>
        <v>0</v>
      </c>
      <c r="AI888" s="3">
        <f t="shared" si="447"/>
        <v>0</v>
      </c>
      <c r="AJ888" s="3">
        <f t="shared" si="447"/>
        <v>0</v>
      </c>
      <c r="AK888" s="3">
        <f t="shared" si="447"/>
        <v>0</v>
      </c>
      <c r="AL888" s="3">
        <f t="shared" si="447"/>
        <v>0</v>
      </c>
      <c r="AM888" s="3">
        <f t="shared" si="447"/>
        <v>0</v>
      </c>
      <c r="AN888" s="3">
        <f t="shared" si="447"/>
        <v>0</v>
      </c>
      <c r="AO888" s="3">
        <f t="shared" si="447"/>
        <v>0</v>
      </c>
      <c r="AP888" s="3">
        <f t="shared" si="447"/>
        <v>0</v>
      </c>
      <c r="AQ888" s="3">
        <f t="shared" si="447"/>
        <v>0</v>
      </c>
      <c r="AR888" s="3">
        <f t="shared" si="447"/>
        <v>0</v>
      </c>
      <c r="AS888" s="3">
        <f t="shared" si="447"/>
        <v>0</v>
      </c>
      <c r="AT888" s="3">
        <f t="shared" si="447"/>
        <v>0</v>
      </c>
      <c r="AU888" s="3">
        <f t="shared" si="447"/>
        <v>0</v>
      </c>
      <c r="AV888" s="3">
        <f t="shared" si="447"/>
        <v>0</v>
      </c>
    </row>
    <row r="889" spans="1:50" ht="9.75" customHeight="1" x14ac:dyDescent="0.15">
      <c r="A889" s="25">
        <f t="shared" si="419"/>
        <v>889</v>
      </c>
      <c r="B889" s="53" t="s">
        <v>48</v>
      </c>
      <c r="C889" s="11" t="str">
        <f>A48&amp;"-"&amp;A58</f>
        <v>48-58</v>
      </c>
      <c r="E889" s="4" t="s">
        <v>1041</v>
      </c>
      <c r="F889" s="19">
        <f t="shared" si="429"/>
        <v>1</v>
      </c>
      <c r="G889" s="19">
        <f>G888/$F$888</f>
        <v>0</v>
      </c>
      <c r="H889" s="19">
        <f t="shared" ref="H889:AV889" si="448">H888/$F$888</f>
        <v>0</v>
      </c>
      <c r="I889" s="19">
        <f t="shared" si="448"/>
        <v>0</v>
      </c>
      <c r="J889" s="19">
        <f t="shared" si="448"/>
        <v>0</v>
      </c>
      <c r="K889" s="19">
        <f t="shared" si="448"/>
        <v>0</v>
      </c>
      <c r="L889" s="19">
        <f t="shared" si="448"/>
        <v>0</v>
      </c>
      <c r="M889" s="19">
        <f t="shared" si="448"/>
        <v>0</v>
      </c>
      <c r="N889" s="31">
        <f t="shared" si="448"/>
        <v>0.99999821405177969</v>
      </c>
      <c r="O889" s="31">
        <f t="shared" si="448"/>
        <v>0</v>
      </c>
      <c r="P889" s="31">
        <f t="shared" si="448"/>
        <v>1.7859482203584048E-6</v>
      </c>
      <c r="Q889" s="19">
        <f t="shared" si="448"/>
        <v>0</v>
      </c>
      <c r="R889" s="19">
        <f t="shared" si="448"/>
        <v>0</v>
      </c>
      <c r="S889" s="19">
        <f t="shared" si="448"/>
        <v>0</v>
      </c>
      <c r="T889" s="19">
        <f t="shared" si="448"/>
        <v>0</v>
      </c>
      <c r="U889" s="19">
        <f t="shared" si="448"/>
        <v>0</v>
      </c>
      <c r="V889" s="19">
        <f t="shared" si="448"/>
        <v>0</v>
      </c>
      <c r="W889" s="19">
        <f t="shared" si="448"/>
        <v>0</v>
      </c>
      <c r="X889" s="19">
        <f t="shared" si="448"/>
        <v>0</v>
      </c>
      <c r="Y889" s="19">
        <f t="shared" si="448"/>
        <v>0</v>
      </c>
      <c r="Z889" s="19">
        <f t="shared" si="448"/>
        <v>0</v>
      </c>
      <c r="AA889" s="19">
        <f t="shared" si="448"/>
        <v>0</v>
      </c>
      <c r="AB889" s="19">
        <f t="shared" si="448"/>
        <v>0</v>
      </c>
      <c r="AC889" s="19">
        <f t="shared" si="448"/>
        <v>0</v>
      </c>
      <c r="AD889" s="19">
        <f t="shared" si="448"/>
        <v>0</v>
      </c>
      <c r="AE889" s="19">
        <f t="shared" si="448"/>
        <v>0</v>
      </c>
      <c r="AF889" s="19">
        <f t="shared" si="448"/>
        <v>0</v>
      </c>
      <c r="AG889" s="19">
        <f t="shared" si="448"/>
        <v>0</v>
      </c>
      <c r="AH889" s="19">
        <f t="shared" si="448"/>
        <v>0</v>
      </c>
      <c r="AI889" s="19">
        <f t="shared" si="448"/>
        <v>0</v>
      </c>
      <c r="AJ889" s="19">
        <f t="shared" si="448"/>
        <v>0</v>
      </c>
      <c r="AK889" s="19">
        <f t="shared" si="448"/>
        <v>0</v>
      </c>
      <c r="AL889" s="19">
        <f t="shared" si="448"/>
        <v>0</v>
      </c>
      <c r="AM889" s="19">
        <f t="shared" si="448"/>
        <v>0</v>
      </c>
      <c r="AN889" s="19">
        <f t="shared" si="448"/>
        <v>0</v>
      </c>
      <c r="AO889" s="19">
        <f t="shared" si="448"/>
        <v>0</v>
      </c>
      <c r="AP889" s="19">
        <f t="shared" si="448"/>
        <v>0</v>
      </c>
      <c r="AQ889" s="19">
        <f t="shared" si="448"/>
        <v>0</v>
      </c>
      <c r="AR889" s="19">
        <f t="shared" si="448"/>
        <v>0</v>
      </c>
      <c r="AS889" s="19">
        <f t="shared" si="448"/>
        <v>0</v>
      </c>
      <c r="AT889" s="19">
        <f t="shared" si="448"/>
        <v>0</v>
      </c>
      <c r="AU889" s="19">
        <f t="shared" si="448"/>
        <v>0</v>
      </c>
      <c r="AV889" s="19">
        <f t="shared" si="448"/>
        <v>0</v>
      </c>
      <c r="AX889" s="35" t="str">
        <f>IF(E889&lt;&gt;0,IF(ROUND(SUM(G889:AV889),5)=ROUND(F889,5),"OK","ERROR!"),"")</f>
        <v>OK</v>
      </c>
    </row>
    <row r="890" spans="1:50" ht="10.5" x14ac:dyDescent="0.15">
      <c r="A890" s="25">
        <f t="shared" si="419"/>
        <v>890</v>
      </c>
      <c r="B890" s="24" t="s">
        <v>233</v>
      </c>
      <c r="F890" s="3">
        <f t="shared" si="429"/>
        <v>1227335494.3762128</v>
      </c>
      <c r="G890" s="3">
        <f t="shared" ref="G890:AV890" si="449">SUM(G$29:G$63)</f>
        <v>0</v>
      </c>
      <c r="H890" s="3">
        <f t="shared" si="449"/>
        <v>0</v>
      </c>
      <c r="I890" s="3">
        <f t="shared" si="449"/>
        <v>0</v>
      </c>
      <c r="J890" s="3">
        <f t="shared" si="449"/>
        <v>0</v>
      </c>
      <c r="K890" s="3">
        <f t="shared" si="449"/>
        <v>0</v>
      </c>
      <c r="L890" s="3">
        <f t="shared" si="449"/>
        <v>0</v>
      </c>
      <c r="M890" s="3">
        <f t="shared" si="449"/>
        <v>0</v>
      </c>
      <c r="N890" s="3">
        <f t="shared" si="449"/>
        <v>1227259205.6059186</v>
      </c>
      <c r="O890" s="3">
        <f t="shared" si="449"/>
        <v>0</v>
      </c>
      <c r="P890" s="3">
        <f t="shared" si="449"/>
        <v>76288.770294299844</v>
      </c>
      <c r="Q890" s="3">
        <f t="shared" si="449"/>
        <v>0</v>
      </c>
      <c r="R890" s="3">
        <f t="shared" si="449"/>
        <v>0</v>
      </c>
      <c r="S890" s="3">
        <f t="shared" si="449"/>
        <v>0</v>
      </c>
      <c r="T890" s="3">
        <f t="shared" si="449"/>
        <v>0</v>
      </c>
      <c r="U890" s="3">
        <f t="shared" si="449"/>
        <v>0</v>
      </c>
      <c r="V890" s="3">
        <f t="shared" si="449"/>
        <v>0</v>
      </c>
      <c r="W890" s="3">
        <f t="shared" si="449"/>
        <v>0</v>
      </c>
      <c r="X890" s="3">
        <f t="shared" si="449"/>
        <v>0</v>
      </c>
      <c r="Y890" s="3">
        <f t="shared" si="449"/>
        <v>0</v>
      </c>
      <c r="Z890" s="3">
        <f t="shared" si="449"/>
        <v>0</v>
      </c>
      <c r="AA890" s="3">
        <f t="shared" si="449"/>
        <v>0</v>
      </c>
      <c r="AB890" s="3">
        <f t="shared" si="449"/>
        <v>0</v>
      </c>
      <c r="AC890" s="3">
        <f t="shared" si="449"/>
        <v>0</v>
      </c>
      <c r="AD890" s="3">
        <f t="shared" si="449"/>
        <v>0</v>
      </c>
      <c r="AE890" s="3">
        <f t="shared" si="449"/>
        <v>0</v>
      </c>
      <c r="AF890" s="3">
        <f t="shared" si="449"/>
        <v>0</v>
      </c>
      <c r="AG890" s="3">
        <f t="shared" si="449"/>
        <v>0</v>
      </c>
      <c r="AH890" s="3">
        <f t="shared" si="449"/>
        <v>0</v>
      </c>
      <c r="AI890" s="3">
        <f t="shared" si="449"/>
        <v>0</v>
      </c>
      <c r="AJ890" s="3">
        <f t="shared" si="449"/>
        <v>0</v>
      </c>
      <c r="AK890" s="3">
        <f t="shared" si="449"/>
        <v>0</v>
      </c>
      <c r="AL890" s="3">
        <f t="shared" si="449"/>
        <v>0</v>
      </c>
      <c r="AM890" s="3">
        <f t="shared" si="449"/>
        <v>0</v>
      </c>
      <c r="AN890" s="3">
        <f t="shared" si="449"/>
        <v>0</v>
      </c>
      <c r="AO890" s="3">
        <f t="shared" si="449"/>
        <v>0</v>
      </c>
      <c r="AP890" s="3">
        <f t="shared" si="449"/>
        <v>0</v>
      </c>
      <c r="AQ890" s="3">
        <f t="shared" si="449"/>
        <v>0</v>
      </c>
      <c r="AR890" s="3">
        <f t="shared" si="449"/>
        <v>0</v>
      </c>
      <c r="AS890" s="3">
        <f t="shared" si="449"/>
        <v>0</v>
      </c>
      <c r="AT890" s="3">
        <f t="shared" si="449"/>
        <v>0</v>
      </c>
      <c r="AU890" s="3">
        <f t="shared" si="449"/>
        <v>0</v>
      </c>
      <c r="AV890" s="3">
        <f t="shared" si="449"/>
        <v>0</v>
      </c>
    </row>
    <row r="891" spans="1:50" ht="10.5" x14ac:dyDescent="0.15">
      <c r="A891" s="25">
        <f t="shared" si="419"/>
        <v>891</v>
      </c>
      <c r="B891" s="53" t="s">
        <v>48</v>
      </c>
      <c r="C891" s="11">
        <f>A65</f>
        <v>65</v>
      </c>
      <c r="E891" s="4" t="s">
        <v>1002</v>
      </c>
      <c r="F891" s="19">
        <f t="shared" si="429"/>
        <v>1</v>
      </c>
      <c r="G891" s="19">
        <f t="shared" ref="G891:AV891" si="450">G890/$F$890</f>
        <v>0</v>
      </c>
      <c r="H891" s="19">
        <f t="shared" si="450"/>
        <v>0</v>
      </c>
      <c r="I891" s="19">
        <f t="shared" si="450"/>
        <v>0</v>
      </c>
      <c r="J891" s="19">
        <f t="shared" si="450"/>
        <v>0</v>
      </c>
      <c r="K891" s="19">
        <f t="shared" si="450"/>
        <v>0</v>
      </c>
      <c r="L891" s="19">
        <f t="shared" si="450"/>
        <v>0</v>
      </c>
      <c r="M891" s="19">
        <f t="shared" si="450"/>
        <v>0</v>
      </c>
      <c r="N891" s="31">
        <f t="shared" si="450"/>
        <v>0.99993784195874413</v>
      </c>
      <c r="O891" s="31">
        <f t="shared" si="450"/>
        <v>0</v>
      </c>
      <c r="P891" s="31">
        <f t="shared" si="450"/>
        <v>6.2158041255926718E-5</v>
      </c>
      <c r="Q891" s="19">
        <f t="shared" si="450"/>
        <v>0</v>
      </c>
      <c r="R891" s="19">
        <f t="shared" si="450"/>
        <v>0</v>
      </c>
      <c r="S891" s="19">
        <f t="shared" si="450"/>
        <v>0</v>
      </c>
      <c r="T891" s="19">
        <f t="shared" si="450"/>
        <v>0</v>
      </c>
      <c r="U891" s="19">
        <f t="shared" si="450"/>
        <v>0</v>
      </c>
      <c r="V891" s="19">
        <f t="shared" si="450"/>
        <v>0</v>
      </c>
      <c r="W891" s="19">
        <f t="shared" si="450"/>
        <v>0</v>
      </c>
      <c r="X891" s="19">
        <f t="shared" si="450"/>
        <v>0</v>
      </c>
      <c r="Y891" s="19">
        <f t="shared" si="450"/>
        <v>0</v>
      </c>
      <c r="Z891" s="19">
        <f t="shared" si="450"/>
        <v>0</v>
      </c>
      <c r="AA891" s="19">
        <f t="shared" si="450"/>
        <v>0</v>
      </c>
      <c r="AB891" s="19">
        <f t="shared" si="450"/>
        <v>0</v>
      </c>
      <c r="AC891" s="19">
        <f t="shared" si="450"/>
        <v>0</v>
      </c>
      <c r="AD891" s="19">
        <f t="shared" si="450"/>
        <v>0</v>
      </c>
      <c r="AE891" s="19">
        <f t="shared" si="450"/>
        <v>0</v>
      </c>
      <c r="AF891" s="19">
        <f t="shared" si="450"/>
        <v>0</v>
      </c>
      <c r="AG891" s="19">
        <f t="shared" si="450"/>
        <v>0</v>
      </c>
      <c r="AH891" s="19">
        <f t="shared" si="450"/>
        <v>0</v>
      </c>
      <c r="AI891" s="19">
        <f t="shared" si="450"/>
        <v>0</v>
      </c>
      <c r="AJ891" s="19">
        <f t="shared" si="450"/>
        <v>0</v>
      </c>
      <c r="AK891" s="19">
        <f t="shared" si="450"/>
        <v>0</v>
      </c>
      <c r="AL891" s="19">
        <f t="shared" si="450"/>
        <v>0</v>
      </c>
      <c r="AM891" s="19">
        <f t="shared" si="450"/>
        <v>0</v>
      </c>
      <c r="AN891" s="19">
        <f t="shared" si="450"/>
        <v>0</v>
      </c>
      <c r="AO891" s="19">
        <f t="shared" si="450"/>
        <v>0</v>
      </c>
      <c r="AP891" s="19">
        <f t="shared" si="450"/>
        <v>0</v>
      </c>
      <c r="AQ891" s="19">
        <f t="shared" si="450"/>
        <v>0</v>
      </c>
      <c r="AR891" s="19">
        <f t="shared" si="450"/>
        <v>0</v>
      </c>
      <c r="AS891" s="19">
        <f t="shared" si="450"/>
        <v>0</v>
      </c>
      <c r="AT891" s="19">
        <f t="shared" si="450"/>
        <v>0</v>
      </c>
      <c r="AU891" s="19">
        <f t="shared" si="450"/>
        <v>0</v>
      </c>
      <c r="AV891" s="19">
        <f t="shared" si="450"/>
        <v>0</v>
      </c>
      <c r="AX891" s="35" t="str">
        <f t="shared" ref="AX891:AX936" si="451">IF(E891&lt;&gt;0,IF(ROUND(SUM(G891:AV891),5)=ROUND(F891,5),"OK","ERROR!"),"")</f>
        <v>OK</v>
      </c>
    </row>
    <row r="892" spans="1:50" ht="10.5" x14ac:dyDescent="0.15">
      <c r="A892" s="25">
        <f t="shared" si="419"/>
        <v>892</v>
      </c>
      <c r="B892" s="28" t="s">
        <v>1074</v>
      </c>
      <c r="AX892" s="35" t="str">
        <f t="shared" si="451"/>
        <v/>
      </c>
    </row>
    <row r="893" spans="1:50" ht="10.5" x14ac:dyDescent="0.15">
      <c r="A893" s="25">
        <f t="shared" si="419"/>
        <v>893</v>
      </c>
      <c r="B893" s="32" t="s">
        <v>646</v>
      </c>
      <c r="E893" s="3"/>
      <c r="F893" s="3">
        <f>SUM(H893:S893,T893:AH893,AI893:AW893)</f>
        <v>8045511.8000000017</v>
      </c>
      <c r="Q893" s="105">
        <v>8045460.8000000017</v>
      </c>
      <c r="R893" s="105">
        <v>51</v>
      </c>
      <c r="AX893" s="35" t="str">
        <f t="shared" si="451"/>
        <v/>
      </c>
    </row>
    <row r="894" spans="1:50" ht="10.5" x14ac:dyDescent="0.15">
      <c r="A894" s="25">
        <f t="shared" si="419"/>
        <v>894</v>
      </c>
      <c r="B894" s="24" t="s">
        <v>1071</v>
      </c>
      <c r="E894" s="4" t="s">
        <v>647</v>
      </c>
      <c r="F894" s="19">
        <f>SUM(H894:S894,T894:AH894,AI894:AW894)</f>
        <v>1</v>
      </c>
      <c r="G894" s="19">
        <f t="shared" ref="G894:AV894" si="452">G893/$F893</f>
        <v>0</v>
      </c>
      <c r="H894" s="19">
        <f t="shared" si="452"/>
        <v>0</v>
      </c>
      <c r="I894" s="19">
        <f t="shared" si="452"/>
        <v>0</v>
      </c>
      <c r="J894" s="19">
        <f t="shared" si="452"/>
        <v>0</v>
      </c>
      <c r="K894" s="19">
        <f t="shared" si="452"/>
        <v>0</v>
      </c>
      <c r="L894" s="19">
        <f t="shared" si="452"/>
        <v>0</v>
      </c>
      <c r="M894" s="19">
        <f t="shared" si="452"/>
        <v>0</v>
      </c>
      <c r="N894" s="19">
        <f t="shared" si="452"/>
        <v>0</v>
      </c>
      <c r="O894" s="19">
        <f t="shared" si="452"/>
        <v>0</v>
      </c>
      <c r="P894" s="19">
        <f t="shared" si="452"/>
        <v>0</v>
      </c>
      <c r="Q894" s="19">
        <f t="shared" si="452"/>
        <v>0.99999366106205945</v>
      </c>
      <c r="R894" s="19">
        <f t="shared" si="452"/>
        <v>6.3389379405297729E-6</v>
      </c>
      <c r="S894" s="19">
        <f t="shared" si="452"/>
        <v>0</v>
      </c>
      <c r="T894" s="19">
        <f t="shared" si="452"/>
        <v>0</v>
      </c>
      <c r="U894" s="19">
        <f t="shared" si="452"/>
        <v>0</v>
      </c>
      <c r="V894" s="19">
        <f t="shared" si="452"/>
        <v>0</v>
      </c>
      <c r="W894" s="19">
        <f t="shared" si="452"/>
        <v>0</v>
      </c>
      <c r="X894" s="19">
        <f t="shared" si="452"/>
        <v>0</v>
      </c>
      <c r="Y894" s="19">
        <f t="shared" si="452"/>
        <v>0</v>
      </c>
      <c r="Z894" s="19">
        <f t="shared" si="452"/>
        <v>0</v>
      </c>
      <c r="AA894" s="19">
        <f t="shared" si="452"/>
        <v>0</v>
      </c>
      <c r="AB894" s="19">
        <f t="shared" si="452"/>
        <v>0</v>
      </c>
      <c r="AC894" s="19">
        <f t="shared" si="452"/>
        <v>0</v>
      </c>
      <c r="AD894" s="19">
        <f t="shared" si="452"/>
        <v>0</v>
      </c>
      <c r="AE894" s="19">
        <f t="shared" si="452"/>
        <v>0</v>
      </c>
      <c r="AF894" s="19">
        <f t="shared" si="452"/>
        <v>0</v>
      </c>
      <c r="AG894" s="19">
        <f t="shared" si="452"/>
        <v>0</v>
      </c>
      <c r="AH894" s="19">
        <f t="shared" si="452"/>
        <v>0</v>
      </c>
      <c r="AI894" s="19">
        <f t="shared" si="452"/>
        <v>0</v>
      </c>
      <c r="AJ894" s="19">
        <f t="shared" si="452"/>
        <v>0</v>
      </c>
      <c r="AK894" s="19">
        <f t="shared" si="452"/>
        <v>0</v>
      </c>
      <c r="AL894" s="19">
        <f t="shared" si="452"/>
        <v>0</v>
      </c>
      <c r="AM894" s="19">
        <f t="shared" si="452"/>
        <v>0</v>
      </c>
      <c r="AN894" s="19">
        <f t="shared" si="452"/>
        <v>0</v>
      </c>
      <c r="AO894" s="19">
        <f t="shared" si="452"/>
        <v>0</v>
      </c>
      <c r="AP894" s="19">
        <f t="shared" si="452"/>
        <v>0</v>
      </c>
      <c r="AQ894" s="19">
        <f t="shared" si="452"/>
        <v>0</v>
      </c>
      <c r="AR894" s="19">
        <f t="shared" si="452"/>
        <v>0</v>
      </c>
      <c r="AS894" s="19">
        <f t="shared" si="452"/>
        <v>0</v>
      </c>
      <c r="AT894" s="19">
        <f t="shared" si="452"/>
        <v>0</v>
      </c>
      <c r="AU894" s="19">
        <f t="shared" si="452"/>
        <v>0</v>
      </c>
      <c r="AV894" s="19">
        <f t="shared" si="452"/>
        <v>0</v>
      </c>
      <c r="AX894" s="35" t="str">
        <f t="shared" si="451"/>
        <v>OK</v>
      </c>
    </row>
    <row r="895" spans="1:50" ht="10.5" x14ac:dyDescent="0.15">
      <c r="A895" s="25">
        <f t="shared" si="419"/>
        <v>895</v>
      </c>
      <c r="B895" s="32" t="s">
        <v>648</v>
      </c>
      <c r="F895" s="3">
        <f t="shared" ref="F895:F936" si="453">SUM(G895:S895,T895:AH895,AI895:AW895)</f>
        <v>57097572.858000018</v>
      </c>
      <c r="Q895" s="105">
        <v>53236069.288000017</v>
      </c>
      <c r="R895" s="105">
        <v>3861503.57</v>
      </c>
      <c r="AX895" s="35" t="str">
        <f t="shared" si="451"/>
        <v/>
      </c>
    </row>
    <row r="896" spans="1:50" ht="10.5" x14ac:dyDescent="0.15">
      <c r="A896" s="25">
        <f t="shared" si="419"/>
        <v>896</v>
      </c>
      <c r="B896" s="24" t="s">
        <v>1071</v>
      </c>
      <c r="E896" s="4" t="s">
        <v>649</v>
      </c>
      <c r="F896" s="19">
        <f t="shared" si="453"/>
        <v>1</v>
      </c>
      <c r="G896" s="19">
        <f t="shared" ref="G896:AV896" si="454">G895/$F895</f>
        <v>0</v>
      </c>
      <c r="H896" s="19">
        <f t="shared" si="454"/>
        <v>0</v>
      </c>
      <c r="I896" s="19">
        <f t="shared" si="454"/>
        <v>0</v>
      </c>
      <c r="J896" s="19">
        <f t="shared" si="454"/>
        <v>0</v>
      </c>
      <c r="K896" s="19">
        <f t="shared" si="454"/>
        <v>0</v>
      </c>
      <c r="L896" s="19">
        <f t="shared" si="454"/>
        <v>0</v>
      </c>
      <c r="M896" s="19">
        <f t="shared" si="454"/>
        <v>0</v>
      </c>
      <c r="N896" s="19">
        <f t="shared" si="454"/>
        <v>0</v>
      </c>
      <c r="O896" s="19">
        <f t="shared" si="454"/>
        <v>0</v>
      </c>
      <c r="P896" s="19">
        <f t="shared" si="454"/>
        <v>0</v>
      </c>
      <c r="Q896" s="19">
        <f t="shared" si="454"/>
        <v>0.93237009251508041</v>
      </c>
      <c r="R896" s="19">
        <f t="shared" si="454"/>
        <v>6.7629907484919635E-2</v>
      </c>
      <c r="S896" s="19">
        <f t="shared" si="454"/>
        <v>0</v>
      </c>
      <c r="T896" s="19">
        <f t="shared" si="454"/>
        <v>0</v>
      </c>
      <c r="U896" s="19">
        <f t="shared" si="454"/>
        <v>0</v>
      </c>
      <c r="V896" s="19">
        <f t="shared" si="454"/>
        <v>0</v>
      </c>
      <c r="W896" s="19">
        <f t="shared" si="454"/>
        <v>0</v>
      </c>
      <c r="X896" s="19">
        <f t="shared" si="454"/>
        <v>0</v>
      </c>
      <c r="Y896" s="19">
        <f t="shared" si="454"/>
        <v>0</v>
      </c>
      <c r="Z896" s="19">
        <f t="shared" si="454"/>
        <v>0</v>
      </c>
      <c r="AA896" s="19">
        <f t="shared" si="454"/>
        <v>0</v>
      </c>
      <c r="AB896" s="19">
        <f t="shared" si="454"/>
        <v>0</v>
      </c>
      <c r="AC896" s="19">
        <f t="shared" si="454"/>
        <v>0</v>
      </c>
      <c r="AD896" s="19">
        <f t="shared" si="454"/>
        <v>0</v>
      </c>
      <c r="AE896" s="19">
        <f t="shared" si="454"/>
        <v>0</v>
      </c>
      <c r="AF896" s="19">
        <f t="shared" si="454"/>
        <v>0</v>
      </c>
      <c r="AG896" s="19">
        <f t="shared" si="454"/>
        <v>0</v>
      </c>
      <c r="AH896" s="19">
        <f t="shared" si="454"/>
        <v>0</v>
      </c>
      <c r="AI896" s="19">
        <f t="shared" si="454"/>
        <v>0</v>
      </c>
      <c r="AJ896" s="19">
        <f t="shared" si="454"/>
        <v>0</v>
      </c>
      <c r="AK896" s="19">
        <f t="shared" si="454"/>
        <v>0</v>
      </c>
      <c r="AL896" s="19">
        <f t="shared" si="454"/>
        <v>0</v>
      </c>
      <c r="AM896" s="19">
        <f t="shared" si="454"/>
        <v>0</v>
      </c>
      <c r="AN896" s="19">
        <f t="shared" si="454"/>
        <v>0</v>
      </c>
      <c r="AO896" s="19">
        <f t="shared" si="454"/>
        <v>0</v>
      </c>
      <c r="AP896" s="19">
        <f t="shared" si="454"/>
        <v>0</v>
      </c>
      <c r="AQ896" s="19">
        <f t="shared" si="454"/>
        <v>0</v>
      </c>
      <c r="AR896" s="19">
        <f t="shared" si="454"/>
        <v>0</v>
      </c>
      <c r="AS896" s="19">
        <f t="shared" si="454"/>
        <v>0</v>
      </c>
      <c r="AT896" s="19">
        <f t="shared" si="454"/>
        <v>0</v>
      </c>
      <c r="AU896" s="19">
        <f t="shared" si="454"/>
        <v>0</v>
      </c>
      <c r="AV896" s="19">
        <f t="shared" si="454"/>
        <v>0</v>
      </c>
      <c r="AX896" s="35" t="str">
        <f t="shared" si="451"/>
        <v>OK</v>
      </c>
    </row>
    <row r="897" spans="1:50" ht="10.5" x14ac:dyDescent="0.15">
      <c r="A897" s="25">
        <f t="shared" si="419"/>
        <v>897</v>
      </c>
      <c r="B897" s="32" t="s">
        <v>650</v>
      </c>
      <c r="F897" s="3">
        <f t="shared" si="453"/>
        <v>321054261.38999999</v>
      </c>
      <c r="Q897" s="105">
        <v>306075371.47499996</v>
      </c>
      <c r="R897" s="105">
        <v>14978889.914999999</v>
      </c>
      <c r="AX897" s="35" t="str">
        <f t="shared" si="451"/>
        <v/>
      </c>
    </row>
    <row r="898" spans="1:50" ht="10.5" x14ac:dyDescent="0.15">
      <c r="A898" s="25">
        <f t="shared" si="419"/>
        <v>898</v>
      </c>
      <c r="B898" s="24" t="s">
        <v>1071</v>
      </c>
      <c r="E898" s="4" t="s">
        <v>651</v>
      </c>
      <c r="F898" s="19">
        <f t="shared" si="453"/>
        <v>0.99999999999999989</v>
      </c>
      <c r="G898" s="19">
        <f t="shared" ref="G898:AV898" si="455">G897/$F897</f>
        <v>0</v>
      </c>
      <c r="H898" s="19">
        <f t="shared" si="455"/>
        <v>0</v>
      </c>
      <c r="I898" s="19">
        <f t="shared" si="455"/>
        <v>0</v>
      </c>
      <c r="J898" s="19">
        <f t="shared" si="455"/>
        <v>0</v>
      </c>
      <c r="K898" s="19">
        <f t="shared" si="455"/>
        <v>0</v>
      </c>
      <c r="L898" s="19">
        <f t="shared" si="455"/>
        <v>0</v>
      </c>
      <c r="M898" s="19">
        <f t="shared" si="455"/>
        <v>0</v>
      </c>
      <c r="N898" s="19">
        <f t="shared" si="455"/>
        <v>0</v>
      </c>
      <c r="O898" s="19">
        <f t="shared" si="455"/>
        <v>0</v>
      </c>
      <c r="P898" s="19">
        <f t="shared" si="455"/>
        <v>0</v>
      </c>
      <c r="Q898" s="19">
        <f t="shared" si="455"/>
        <v>0.95334467809226664</v>
      </c>
      <c r="R898" s="19">
        <f t="shared" si="455"/>
        <v>4.6655321907733298E-2</v>
      </c>
      <c r="S898" s="19">
        <f t="shared" si="455"/>
        <v>0</v>
      </c>
      <c r="T898" s="19">
        <f t="shared" si="455"/>
        <v>0</v>
      </c>
      <c r="U898" s="19">
        <f t="shared" si="455"/>
        <v>0</v>
      </c>
      <c r="V898" s="19">
        <f t="shared" si="455"/>
        <v>0</v>
      </c>
      <c r="W898" s="19">
        <f t="shared" si="455"/>
        <v>0</v>
      </c>
      <c r="X898" s="19">
        <f t="shared" si="455"/>
        <v>0</v>
      </c>
      <c r="Y898" s="19">
        <f t="shared" si="455"/>
        <v>0</v>
      </c>
      <c r="Z898" s="19">
        <f t="shared" si="455"/>
        <v>0</v>
      </c>
      <c r="AA898" s="19">
        <f t="shared" si="455"/>
        <v>0</v>
      </c>
      <c r="AB898" s="19">
        <f t="shared" si="455"/>
        <v>0</v>
      </c>
      <c r="AC898" s="19">
        <f t="shared" si="455"/>
        <v>0</v>
      </c>
      <c r="AD898" s="19">
        <f t="shared" si="455"/>
        <v>0</v>
      </c>
      <c r="AE898" s="19">
        <f t="shared" si="455"/>
        <v>0</v>
      </c>
      <c r="AF898" s="19">
        <f t="shared" si="455"/>
        <v>0</v>
      </c>
      <c r="AG898" s="19">
        <f t="shared" si="455"/>
        <v>0</v>
      </c>
      <c r="AH898" s="19">
        <f t="shared" si="455"/>
        <v>0</v>
      </c>
      <c r="AI898" s="19">
        <f t="shared" si="455"/>
        <v>0</v>
      </c>
      <c r="AJ898" s="19">
        <f t="shared" si="455"/>
        <v>0</v>
      </c>
      <c r="AK898" s="19">
        <f t="shared" si="455"/>
        <v>0</v>
      </c>
      <c r="AL898" s="19">
        <f t="shared" si="455"/>
        <v>0</v>
      </c>
      <c r="AM898" s="19">
        <f t="shared" si="455"/>
        <v>0</v>
      </c>
      <c r="AN898" s="19">
        <f t="shared" si="455"/>
        <v>0</v>
      </c>
      <c r="AO898" s="19">
        <f t="shared" si="455"/>
        <v>0</v>
      </c>
      <c r="AP898" s="19">
        <f t="shared" si="455"/>
        <v>0</v>
      </c>
      <c r="AQ898" s="19">
        <f t="shared" si="455"/>
        <v>0</v>
      </c>
      <c r="AR898" s="19">
        <f t="shared" si="455"/>
        <v>0</v>
      </c>
      <c r="AS898" s="19">
        <f t="shared" si="455"/>
        <v>0</v>
      </c>
      <c r="AT898" s="19">
        <f t="shared" si="455"/>
        <v>0</v>
      </c>
      <c r="AU898" s="19">
        <f t="shared" si="455"/>
        <v>0</v>
      </c>
      <c r="AV898" s="19">
        <f t="shared" si="455"/>
        <v>0</v>
      </c>
      <c r="AX898" s="35" t="str">
        <f t="shared" si="451"/>
        <v>OK</v>
      </c>
    </row>
    <row r="899" spans="1:50" ht="10.5" x14ac:dyDescent="0.15">
      <c r="A899" s="25">
        <f t="shared" si="419"/>
        <v>899</v>
      </c>
      <c r="B899" s="32" t="s">
        <v>670</v>
      </c>
      <c r="F899" s="3">
        <f t="shared" si="453"/>
        <v>7615160.9600000018</v>
      </c>
      <c r="Q899" s="105">
        <v>7615109.5900000017</v>
      </c>
      <c r="R899" s="105">
        <v>51.37</v>
      </c>
      <c r="AX899" s="35" t="str">
        <f t="shared" si="451"/>
        <v/>
      </c>
    </row>
    <row r="900" spans="1:50" ht="10.5" x14ac:dyDescent="0.15">
      <c r="A900" s="25">
        <f t="shared" si="419"/>
        <v>900</v>
      </c>
      <c r="B900" s="24" t="s">
        <v>1071</v>
      </c>
      <c r="E900" s="4" t="s">
        <v>673</v>
      </c>
      <c r="F900" s="19">
        <f t="shared" si="453"/>
        <v>1</v>
      </c>
      <c r="G900" s="19">
        <f t="shared" ref="G900:AV900" si="456">G899/$F899</f>
        <v>0</v>
      </c>
      <c r="H900" s="19">
        <f t="shared" si="456"/>
        <v>0</v>
      </c>
      <c r="I900" s="19">
        <f t="shared" si="456"/>
        <v>0</v>
      </c>
      <c r="J900" s="19">
        <f t="shared" si="456"/>
        <v>0</v>
      </c>
      <c r="K900" s="19">
        <f t="shared" si="456"/>
        <v>0</v>
      </c>
      <c r="L900" s="19">
        <f t="shared" si="456"/>
        <v>0</v>
      </c>
      <c r="M900" s="19">
        <f t="shared" si="456"/>
        <v>0</v>
      </c>
      <c r="N900" s="19">
        <f t="shared" si="456"/>
        <v>0</v>
      </c>
      <c r="O900" s="19">
        <f t="shared" si="456"/>
        <v>0</v>
      </c>
      <c r="P900" s="19">
        <f t="shared" si="456"/>
        <v>0</v>
      </c>
      <c r="Q900" s="19">
        <f t="shared" si="456"/>
        <v>0.99999325424632912</v>
      </c>
      <c r="R900" s="19">
        <f t="shared" si="456"/>
        <v>6.7457536708455842E-6</v>
      </c>
      <c r="S900" s="19">
        <f t="shared" si="456"/>
        <v>0</v>
      </c>
      <c r="T900" s="19">
        <f t="shared" si="456"/>
        <v>0</v>
      </c>
      <c r="U900" s="19">
        <f t="shared" si="456"/>
        <v>0</v>
      </c>
      <c r="V900" s="19">
        <f t="shared" si="456"/>
        <v>0</v>
      </c>
      <c r="W900" s="19">
        <f t="shared" si="456"/>
        <v>0</v>
      </c>
      <c r="X900" s="19">
        <f t="shared" si="456"/>
        <v>0</v>
      </c>
      <c r="Y900" s="19">
        <f t="shared" si="456"/>
        <v>0</v>
      </c>
      <c r="Z900" s="19">
        <f t="shared" si="456"/>
        <v>0</v>
      </c>
      <c r="AA900" s="19">
        <f t="shared" si="456"/>
        <v>0</v>
      </c>
      <c r="AB900" s="19">
        <f t="shared" si="456"/>
        <v>0</v>
      </c>
      <c r="AC900" s="19">
        <f t="shared" si="456"/>
        <v>0</v>
      </c>
      <c r="AD900" s="19">
        <f t="shared" si="456"/>
        <v>0</v>
      </c>
      <c r="AE900" s="19">
        <f t="shared" si="456"/>
        <v>0</v>
      </c>
      <c r="AF900" s="19">
        <f t="shared" si="456"/>
        <v>0</v>
      </c>
      <c r="AG900" s="19">
        <f t="shared" si="456"/>
        <v>0</v>
      </c>
      <c r="AH900" s="19">
        <f t="shared" si="456"/>
        <v>0</v>
      </c>
      <c r="AI900" s="19">
        <f t="shared" si="456"/>
        <v>0</v>
      </c>
      <c r="AJ900" s="19">
        <f t="shared" si="456"/>
        <v>0</v>
      </c>
      <c r="AK900" s="19">
        <f t="shared" si="456"/>
        <v>0</v>
      </c>
      <c r="AL900" s="19">
        <f t="shared" si="456"/>
        <v>0</v>
      </c>
      <c r="AM900" s="19">
        <f t="shared" si="456"/>
        <v>0</v>
      </c>
      <c r="AN900" s="19">
        <f t="shared" si="456"/>
        <v>0</v>
      </c>
      <c r="AO900" s="19">
        <f t="shared" si="456"/>
        <v>0</v>
      </c>
      <c r="AP900" s="19">
        <f t="shared" si="456"/>
        <v>0</v>
      </c>
      <c r="AQ900" s="19">
        <f t="shared" si="456"/>
        <v>0</v>
      </c>
      <c r="AR900" s="19">
        <f t="shared" si="456"/>
        <v>0</v>
      </c>
      <c r="AS900" s="19">
        <f t="shared" si="456"/>
        <v>0</v>
      </c>
      <c r="AT900" s="19">
        <f t="shared" si="456"/>
        <v>0</v>
      </c>
      <c r="AU900" s="19">
        <f t="shared" si="456"/>
        <v>0</v>
      </c>
      <c r="AV900" s="19">
        <f t="shared" si="456"/>
        <v>0</v>
      </c>
      <c r="AX900" s="35" t="str">
        <f t="shared" si="451"/>
        <v>OK</v>
      </c>
    </row>
    <row r="901" spans="1:50" ht="10.5" x14ac:dyDescent="0.15">
      <c r="A901" s="25">
        <f t="shared" si="419"/>
        <v>901</v>
      </c>
      <c r="B901" s="32" t="s">
        <v>671</v>
      </c>
      <c r="F901" s="3">
        <f t="shared" si="453"/>
        <v>49644031.858000018</v>
      </c>
      <c r="Q901" s="105">
        <v>49107951.118000016</v>
      </c>
      <c r="R901" s="105">
        <v>536080.73999999976</v>
      </c>
      <c r="AX901" s="35" t="str">
        <f t="shared" si="451"/>
        <v/>
      </c>
    </row>
    <row r="902" spans="1:50" ht="10.5" x14ac:dyDescent="0.15">
      <c r="A902" s="25">
        <f t="shared" si="419"/>
        <v>902</v>
      </c>
      <c r="B902" s="24" t="s">
        <v>1071</v>
      </c>
      <c r="E902" s="4" t="s">
        <v>674</v>
      </c>
      <c r="F902" s="19">
        <f t="shared" si="453"/>
        <v>1</v>
      </c>
      <c r="G902" s="19">
        <f t="shared" ref="G902:AV902" si="457">G901/$F901</f>
        <v>0</v>
      </c>
      <c r="H902" s="19">
        <f t="shared" si="457"/>
        <v>0</v>
      </c>
      <c r="I902" s="19">
        <f t="shared" si="457"/>
        <v>0</v>
      </c>
      <c r="J902" s="19">
        <f t="shared" si="457"/>
        <v>0</v>
      </c>
      <c r="K902" s="19">
        <f t="shared" si="457"/>
        <v>0</v>
      </c>
      <c r="L902" s="19">
        <f t="shared" si="457"/>
        <v>0</v>
      </c>
      <c r="M902" s="19">
        <f t="shared" si="457"/>
        <v>0</v>
      </c>
      <c r="N902" s="19">
        <f t="shared" si="457"/>
        <v>0</v>
      </c>
      <c r="O902" s="19">
        <f t="shared" si="457"/>
        <v>0</v>
      </c>
      <c r="P902" s="19">
        <f t="shared" si="457"/>
        <v>0</v>
      </c>
      <c r="Q902" s="19">
        <f t="shared" si="457"/>
        <v>0.98920150680884689</v>
      </c>
      <c r="R902" s="19">
        <f t="shared" si="457"/>
        <v>1.0798493191153079E-2</v>
      </c>
      <c r="S902" s="19">
        <f t="shared" si="457"/>
        <v>0</v>
      </c>
      <c r="T902" s="19">
        <f t="shared" si="457"/>
        <v>0</v>
      </c>
      <c r="U902" s="19">
        <f t="shared" si="457"/>
        <v>0</v>
      </c>
      <c r="V902" s="19">
        <f t="shared" si="457"/>
        <v>0</v>
      </c>
      <c r="W902" s="19">
        <f t="shared" si="457"/>
        <v>0</v>
      </c>
      <c r="X902" s="19">
        <f t="shared" si="457"/>
        <v>0</v>
      </c>
      <c r="Y902" s="19">
        <f t="shared" si="457"/>
        <v>0</v>
      </c>
      <c r="Z902" s="19">
        <f t="shared" si="457"/>
        <v>0</v>
      </c>
      <c r="AA902" s="19">
        <f t="shared" si="457"/>
        <v>0</v>
      </c>
      <c r="AB902" s="19">
        <f t="shared" si="457"/>
        <v>0</v>
      </c>
      <c r="AC902" s="19">
        <f t="shared" si="457"/>
        <v>0</v>
      </c>
      <c r="AD902" s="19">
        <f t="shared" si="457"/>
        <v>0</v>
      </c>
      <c r="AE902" s="19">
        <f t="shared" si="457"/>
        <v>0</v>
      </c>
      <c r="AF902" s="19">
        <f t="shared" si="457"/>
        <v>0</v>
      </c>
      <c r="AG902" s="19">
        <f t="shared" si="457"/>
        <v>0</v>
      </c>
      <c r="AH902" s="19">
        <f t="shared" si="457"/>
        <v>0</v>
      </c>
      <c r="AI902" s="19">
        <f t="shared" si="457"/>
        <v>0</v>
      </c>
      <c r="AJ902" s="19">
        <f t="shared" si="457"/>
        <v>0</v>
      </c>
      <c r="AK902" s="19">
        <f t="shared" si="457"/>
        <v>0</v>
      </c>
      <c r="AL902" s="19">
        <f t="shared" si="457"/>
        <v>0</v>
      </c>
      <c r="AM902" s="19">
        <f t="shared" si="457"/>
        <v>0</v>
      </c>
      <c r="AN902" s="19">
        <f t="shared" si="457"/>
        <v>0</v>
      </c>
      <c r="AO902" s="19">
        <f t="shared" si="457"/>
        <v>0</v>
      </c>
      <c r="AP902" s="19">
        <f t="shared" si="457"/>
        <v>0</v>
      </c>
      <c r="AQ902" s="19">
        <f t="shared" si="457"/>
        <v>0</v>
      </c>
      <c r="AR902" s="19">
        <f t="shared" si="457"/>
        <v>0</v>
      </c>
      <c r="AS902" s="19">
        <f t="shared" si="457"/>
        <v>0</v>
      </c>
      <c r="AT902" s="19">
        <f t="shared" si="457"/>
        <v>0</v>
      </c>
      <c r="AU902" s="19">
        <f t="shared" si="457"/>
        <v>0</v>
      </c>
      <c r="AV902" s="19">
        <f t="shared" si="457"/>
        <v>0</v>
      </c>
      <c r="AX902" s="35" t="str">
        <f t="shared" si="451"/>
        <v>OK</v>
      </c>
    </row>
    <row r="903" spans="1:50" ht="10.5" x14ac:dyDescent="0.15">
      <c r="A903" s="25">
        <f t="shared" si="419"/>
        <v>903</v>
      </c>
      <c r="B903" s="32" t="s">
        <v>672</v>
      </c>
      <c r="F903" s="3">
        <f t="shared" si="453"/>
        <v>287512711.55999994</v>
      </c>
      <c r="Q903" s="105">
        <v>284076326.67499995</v>
      </c>
      <c r="R903" s="105">
        <v>3436384.8849999979</v>
      </c>
      <c r="AX903" s="35" t="str">
        <f t="shared" si="451"/>
        <v/>
      </c>
    </row>
    <row r="904" spans="1:50" ht="10.5" x14ac:dyDescent="0.15">
      <c r="A904" s="25">
        <f t="shared" ref="A904:A967" si="458">A903+1</f>
        <v>904</v>
      </c>
      <c r="B904" s="24" t="s">
        <v>1071</v>
      </c>
      <c r="E904" s="4" t="s">
        <v>675</v>
      </c>
      <c r="F904" s="19">
        <f t="shared" si="453"/>
        <v>1</v>
      </c>
      <c r="G904" s="19">
        <f t="shared" ref="G904:AV904" si="459">G903/$F903</f>
        <v>0</v>
      </c>
      <c r="H904" s="19">
        <f t="shared" si="459"/>
        <v>0</v>
      </c>
      <c r="I904" s="19">
        <f t="shared" si="459"/>
        <v>0</v>
      </c>
      <c r="J904" s="19">
        <f t="shared" si="459"/>
        <v>0</v>
      </c>
      <c r="K904" s="19">
        <f t="shared" si="459"/>
        <v>0</v>
      </c>
      <c r="L904" s="19">
        <f t="shared" si="459"/>
        <v>0</v>
      </c>
      <c r="M904" s="19">
        <f t="shared" si="459"/>
        <v>0</v>
      </c>
      <c r="N904" s="19">
        <f t="shared" si="459"/>
        <v>0</v>
      </c>
      <c r="O904" s="19">
        <f t="shared" si="459"/>
        <v>0</v>
      </c>
      <c r="P904" s="19">
        <f t="shared" si="459"/>
        <v>0</v>
      </c>
      <c r="Q904" s="19">
        <f t="shared" si="459"/>
        <v>0.98804788537399024</v>
      </c>
      <c r="R904" s="19">
        <f t="shared" si="459"/>
        <v>1.1952114626009751E-2</v>
      </c>
      <c r="S904" s="19">
        <f t="shared" si="459"/>
        <v>0</v>
      </c>
      <c r="T904" s="19">
        <f t="shared" si="459"/>
        <v>0</v>
      </c>
      <c r="U904" s="19">
        <f t="shared" si="459"/>
        <v>0</v>
      </c>
      <c r="V904" s="19">
        <f t="shared" si="459"/>
        <v>0</v>
      </c>
      <c r="W904" s="19">
        <f t="shared" si="459"/>
        <v>0</v>
      </c>
      <c r="X904" s="19">
        <f t="shared" si="459"/>
        <v>0</v>
      </c>
      <c r="Y904" s="19">
        <f t="shared" si="459"/>
        <v>0</v>
      </c>
      <c r="Z904" s="19">
        <f t="shared" si="459"/>
        <v>0</v>
      </c>
      <c r="AA904" s="19">
        <f t="shared" si="459"/>
        <v>0</v>
      </c>
      <c r="AB904" s="19">
        <f t="shared" si="459"/>
        <v>0</v>
      </c>
      <c r="AC904" s="19">
        <f t="shared" si="459"/>
        <v>0</v>
      </c>
      <c r="AD904" s="19">
        <f t="shared" si="459"/>
        <v>0</v>
      </c>
      <c r="AE904" s="19">
        <f t="shared" si="459"/>
        <v>0</v>
      </c>
      <c r="AF904" s="19">
        <f t="shared" si="459"/>
        <v>0</v>
      </c>
      <c r="AG904" s="19">
        <f t="shared" si="459"/>
        <v>0</v>
      </c>
      <c r="AH904" s="19">
        <f t="shared" si="459"/>
        <v>0</v>
      </c>
      <c r="AI904" s="19">
        <f t="shared" si="459"/>
        <v>0</v>
      </c>
      <c r="AJ904" s="19">
        <f t="shared" si="459"/>
        <v>0</v>
      </c>
      <c r="AK904" s="19">
        <f t="shared" si="459"/>
        <v>0</v>
      </c>
      <c r="AL904" s="19">
        <f t="shared" si="459"/>
        <v>0</v>
      </c>
      <c r="AM904" s="19">
        <f t="shared" si="459"/>
        <v>0</v>
      </c>
      <c r="AN904" s="19">
        <f t="shared" si="459"/>
        <v>0</v>
      </c>
      <c r="AO904" s="19">
        <f t="shared" si="459"/>
        <v>0</v>
      </c>
      <c r="AP904" s="19">
        <f t="shared" si="459"/>
        <v>0</v>
      </c>
      <c r="AQ904" s="19">
        <f t="shared" si="459"/>
        <v>0</v>
      </c>
      <c r="AR904" s="19">
        <f t="shared" si="459"/>
        <v>0</v>
      </c>
      <c r="AS904" s="19">
        <f t="shared" si="459"/>
        <v>0</v>
      </c>
      <c r="AT904" s="19">
        <f t="shared" si="459"/>
        <v>0</v>
      </c>
      <c r="AU904" s="19">
        <f t="shared" si="459"/>
        <v>0</v>
      </c>
      <c r="AV904" s="19">
        <f t="shared" si="459"/>
        <v>0</v>
      </c>
      <c r="AX904" s="35" t="str">
        <f t="shared" si="451"/>
        <v>OK</v>
      </c>
    </row>
    <row r="905" spans="1:50" ht="10.5" x14ac:dyDescent="0.15">
      <c r="A905" s="25">
        <f t="shared" si="458"/>
        <v>905</v>
      </c>
      <c r="B905" s="24" t="s">
        <v>652</v>
      </c>
      <c r="F905" s="3">
        <f t="shared" si="453"/>
        <v>272489373.97000003</v>
      </c>
      <c r="T905" s="105">
        <v>171808699.23154378</v>
      </c>
      <c r="U905" s="105">
        <v>82722707.037409961</v>
      </c>
      <c r="V905" s="105">
        <v>1890918.6179487179</v>
      </c>
      <c r="W905" s="10"/>
      <c r="X905" s="10"/>
      <c r="Y905" s="10"/>
      <c r="Z905" s="10"/>
      <c r="AA905" s="10"/>
      <c r="AB905" s="105">
        <v>10845258.13109084</v>
      </c>
      <c r="AC905" s="105">
        <v>5221790.9520067004</v>
      </c>
      <c r="AX905" s="35" t="str">
        <f t="shared" si="451"/>
        <v/>
      </c>
    </row>
    <row r="906" spans="1:50" ht="10.5" x14ac:dyDescent="0.15">
      <c r="A906" s="25">
        <f t="shared" si="458"/>
        <v>906</v>
      </c>
      <c r="B906" s="24" t="s">
        <v>1071</v>
      </c>
      <c r="E906" s="4" t="s">
        <v>653</v>
      </c>
      <c r="F906" s="19">
        <f t="shared" si="453"/>
        <v>0.99999999999999989</v>
      </c>
      <c r="G906" s="19">
        <f t="shared" ref="G906:AV906" si="460">G905/$F905</f>
        <v>0</v>
      </c>
      <c r="H906" s="19">
        <f t="shared" si="460"/>
        <v>0</v>
      </c>
      <c r="I906" s="19">
        <f t="shared" si="460"/>
        <v>0</v>
      </c>
      <c r="J906" s="19">
        <f t="shared" si="460"/>
        <v>0</v>
      </c>
      <c r="K906" s="19">
        <f t="shared" si="460"/>
        <v>0</v>
      </c>
      <c r="L906" s="19">
        <f t="shared" si="460"/>
        <v>0</v>
      </c>
      <c r="M906" s="19">
        <f t="shared" si="460"/>
        <v>0</v>
      </c>
      <c r="N906" s="19">
        <f t="shared" si="460"/>
        <v>0</v>
      </c>
      <c r="O906" s="19">
        <f t="shared" si="460"/>
        <v>0</v>
      </c>
      <c r="P906" s="19">
        <f t="shared" si="460"/>
        <v>0</v>
      </c>
      <c r="Q906" s="19">
        <f t="shared" si="460"/>
        <v>0</v>
      </c>
      <c r="R906" s="19">
        <f t="shared" si="460"/>
        <v>0</v>
      </c>
      <c r="S906" s="19">
        <f t="shared" si="460"/>
        <v>0</v>
      </c>
      <c r="T906" s="19">
        <f t="shared" si="460"/>
        <v>0.63051522607431743</v>
      </c>
      <c r="U906" s="19">
        <f t="shared" si="460"/>
        <v>0.30358140514689352</v>
      </c>
      <c r="V906" s="19">
        <f t="shared" si="460"/>
        <v>6.939421491558421E-3</v>
      </c>
      <c r="W906" s="19">
        <f t="shared" si="460"/>
        <v>0</v>
      </c>
      <c r="X906" s="19">
        <f t="shared" si="460"/>
        <v>0</v>
      </c>
      <c r="Y906" s="19">
        <f t="shared" si="460"/>
        <v>0</v>
      </c>
      <c r="Z906" s="19">
        <f t="shared" si="460"/>
        <v>0</v>
      </c>
      <c r="AA906" s="19">
        <f t="shared" si="460"/>
        <v>0</v>
      </c>
      <c r="AB906" s="19">
        <f t="shared" si="460"/>
        <v>3.9800664418880638E-2</v>
      </c>
      <c r="AC906" s="19">
        <f t="shared" si="460"/>
        <v>1.9163282868349937E-2</v>
      </c>
      <c r="AD906" s="19">
        <f t="shared" si="460"/>
        <v>0</v>
      </c>
      <c r="AE906" s="19">
        <f t="shared" si="460"/>
        <v>0</v>
      </c>
      <c r="AF906" s="19">
        <f t="shared" si="460"/>
        <v>0</v>
      </c>
      <c r="AG906" s="19">
        <f t="shared" si="460"/>
        <v>0</v>
      </c>
      <c r="AH906" s="19">
        <f t="shared" si="460"/>
        <v>0</v>
      </c>
      <c r="AI906" s="19">
        <f t="shared" si="460"/>
        <v>0</v>
      </c>
      <c r="AJ906" s="19">
        <f t="shared" si="460"/>
        <v>0</v>
      </c>
      <c r="AK906" s="19">
        <f t="shared" si="460"/>
        <v>0</v>
      </c>
      <c r="AL906" s="19">
        <f t="shared" si="460"/>
        <v>0</v>
      </c>
      <c r="AM906" s="19">
        <f t="shared" si="460"/>
        <v>0</v>
      </c>
      <c r="AN906" s="19">
        <f t="shared" si="460"/>
        <v>0</v>
      </c>
      <c r="AO906" s="19">
        <f t="shared" si="460"/>
        <v>0</v>
      </c>
      <c r="AP906" s="19">
        <f t="shared" si="460"/>
        <v>0</v>
      </c>
      <c r="AQ906" s="19">
        <f t="shared" si="460"/>
        <v>0</v>
      </c>
      <c r="AR906" s="19">
        <f t="shared" si="460"/>
        <v>0</v>
      </c>
      <c r="AS906" s="19">
        <f t="shared" si="460"/>
        <v>0</v>
      </c>
      <c r="AT906" s="19">
        <f t="shared" si="460"/>
        <v>0</v>
      </c>
      <c r="AU906" s="19">
        <f t="shared" si="460"/>
        <v>0</v>
      </c>
      <c r="AV906" s="19">
        <f t="shared" si="460"/>
        <v>0</v>
      </c>
      <c r="AX906" s="35" t="str">
        <f t="shared" si="451"/>
        <v>OK</v>
      </c>
    </row>
    <row r="907" spans="1:50" ht="10.5" x14ac:dyDescent="0.15">
      <c r="A907" s="25">
        <f t="shared" si="458"/>
        <v>907</v>
      </c>
      <c r="B907" s="24" t="s">
        <v>654</v>
      </c>
      <c r="F907" s="3">
        <f t="shared" si="453"/>
        <v>139471064.48000002</v>
      </c>
      <c r="T907" s="105">
        <v>84150471.04274717</v>
      </c>
      <c r="U907" s="105">
        <v>40516893.465026416</v>
      </c>
      <c r="V907" s="105">
        <v>1439298.1356410256</v>
      </c>
      <c r="W907" s="10"/>
      <c r="X907" s="10"/>
      <c r="Y907" s="10"/>
      <c r="Z907" s="10"/>
      <c r="AA907" s="10"/>
      <c r="AB907" s="105">
        <v>9020971.239695156</v>
      </c>
      <c r="AC907" s="105">
        <v>4343430.5968902605</v>
      </c>
      <c r="AX907" s="35" t="str">
        <f t="shared" si="451"/>
        <v/>
      </c>
    </row>
    <row r="908" spans="1:50" ht="10.5" x14ac:dyDescent="0.15">
      <c r="A908" s="25">
        <f t="shared" si="458"/>
        <v>908</v>
      </c>
      <c r="B908" s="24" t="s">
        <v>1071</v>
      </c>
      <c r="E908" s="4" t="s">
        <v>655</v>
      </c>
      <c r="F908" s="19">
        <f t="shared" si="453"/>
        <v>1</v>
      </c>
      <c r="G908" s="19">
        <f t="shared" ref="G908:AV908" si="461">G907/$F907</f>
        <v>0</v>
      </c>
      <c r="H908" s="19">
        <f t="shared" si="461"/>
        <v>0</v>
      </c>
      <c r="I908" s="19">
        <f t="shared" si="461"/>
        <v>0</v>
      </c>
      <c r="J908" s="19">
        <f t="shared" si="461"/>
        <v>0</v>
      </c>
      <c r="K908" s="19">
        <f t="shared" si="461"/>
        <v>0</v>
      </c>
      <c r="L908" s="19">
        <f t="shared" si="461"/>
        <v>0</v>
      </c>
      <c r="M908" s="19">
        <f t="shared" si="461"/>
        <v>0</v>
      </c>
      <c r="N908" s="19">
        <f t="shared" si="461"/>
        <v>0</v>
      </c>
      <c r="O908" s="19">
        <f t="shared" si="461"/>
        <v>0</v>
      </c>
      <c r="P908" s="19">
        <f t="shared" si="461"/>
        <v>0</v>
      </c>
      <c r="Q908" s="19">
        <f t="shared" si="461"/>
        <v>0</v>
      </c>
      <c r="R908" s="19">
        <f t="shared" si="461"/>
        <v>0</v>
      </c>
      <c r="S908" s="19">
        <f t="shared" si="461"/>
        <v>0</v>
      </c>
      <c r="T908" s="19">
        <f t="shared" si="461"/>
        <v>0.60335433271762429</v>
      </c>
      <c r="U908" s="19">
        <f t="shared" si="461"/>
        <v>0.29050393797515245</v>
      </c>
      <c r="V908" s="19">
        <f t="shared" si="461"/>
        <v>1.0319689901323004E-2</v>
      </c>
      <c r="W908" s="19">
        <f t="shared" si="461"/>
        <v>0</v>
      </c>
      <c r="X908" s="19">
        <f t="shared" si="461"/>
        <v>0</v>
      </c>
      <c r="Y908" s="19">
        <f t="shared" si="461"/>
        <v>0</v>
      </c>
      <c r="Z908" s="19">
        <f t="shared" si="461"/>
        <v>0</v>
      </c>
      <c r="AA908" s="19">
        <f t="shared" si="461"/>
        <v>0</v>
      </c>
      <c r="AB908" s="19">
        <f t="shared" si="461"/>
        <v>6.4679876598982666E-2</v>
      </c>
      <c r="AC908" s="19">
        <f t="shared" si="461"/>
        <v>3.1142162806917582E-2</v>
      </c>
      <c r="AD908" s="19">
        <f t="shared" si="461"/>
        <v>0</v>
      </c>
      <c r="AE908" s="19">
        <f t="shared" si="461"/>
        <v>0</v>
      </c>
      <c r="AF908" s="19">
        <f t="shared" si="461"/>
        <v>0</v>
      </c>
      <c r="AG908" s="19">
        <f t="shared" si="461"/>
        <v>0</v>
      </c>
      <c r="AH908" s="19">
        <f t="shared" si="461"/>
        <v>0</v>
      </c>
      <c r="AI908" s="19">
        <f t="shared" si="461"/>
        <v>0</v>
      </c>
      <c r="AJ908" s="19">
        <f t="shared" si="461"/>
        <v>0</v>
      </c>
      <c r="AK908" s="19">
        <f t="shared" si="461"/>
        <v>0</v>
      </c>
      <c r="AL908" s="19">
        <f t="shared" si="461"/>
        <v>0</v>
      </c>
      <c r="AM908" s="19">
        <f t="shared" si="461"/>
        <v>0</v>
      </c>
      <c r="AN908" s="19">
        <f t="shared" si="461"/>
        <v>0</v>
      </c>
      <c r="AO908" s="19">
        <f t="shared" si="461"/>
        <v>0</v>
      </c>
      <c r="AP908" s="19">
        <f t="shared" si="461"/>
        <v>0</v>
      </c>
      <c r="AQ908" s="19">
        <f t="shared" si="461"/>
        <v>0</v>
      </c>
      <c r="AR908" s="19">
        <f t="shared" si="461"/>
        <v>0</v>
      </c>
      <c r="AS908" s="19">
        <f t="shared" si="461"/>
        <v>0</v>
      </c>
      <c r="AT908" s="19">
        <f t="shared" si="461"/>
        <v>0</v>
      </c>
      <c r="AU908" s="19">
        <f t="shared" si="461"/>
        <v>0</v>
      </c>
      <c r="AV908" s="19">
        <f t="shared" si="461"/>
        <v>0</v>
      </c>
      <c r="AX908" s="35" t="str">
        <f t="shared" si="451"/>
        <v>OK</v>
      </c>
    </row>
    <row r="909" spans="1:50" ht="10.5" x14ac:dyDescent="0.15">
      <c r="A909" s="25">
        <f t="shared" si="458"/>
        <v>909</v>
      </c>
      <c r="B909" s="24" t="s">
        <v>1169</v>
      </c>
      <c r="F909" s="3">
        <f t="shared" si="453"/>
        <v>51862710.150000013</v>
      </c>
      <c r="T909" s="105">
        <v>23525510.027432606</v>
      </c>
      <c r="U909" s="105">
        <v>11327097.420615699</v>
      </c>
      <c r="V909" s="105">
        <v>5985319.9215384619</v>
      </c>
      <c r="W909" s="10"/>
      <c r="X909" s="10"/>
      <c r="Y909" s="10"/>
      <c r="Z909" s="10"/>
      <c r="AA909" s="10"/>
      <c r="AB909" s="105">
        <v>7441728.3767789351</v>
      </c>
      <c r="AC909" s="105">
        <v>3583054.4036343019</v>
      </c>
      <c r="AX909" s="35" t="str">
        <f t="shared" si="451"/>
        <v/>
      </c>
    </row>
    <row r="910" spans="1:50" ht="10.5" x14ac:dyDescent="0.15">
      <c r="A910" s="25">
        <f t="shared" si="458"/>
        <v>910</v>
      </c>
      <c r="B910" s="24" t="s">
        <v>1071</v>
      </c>
      <c r="E910" s="4" t="s">
        <v>656</v>
      </c>
      <c r="F910" s="19">
        <f t="shared" si="453"/>
        <v>0.99999999999999978</v>
      </c>
      <c r="G910" s="19">
        <f t="shared" ref="G910:AV910" si="462">G909/$F909</f>
        <v>0</v>
      </c>
      <c r="H910" s="19">
        <f t="shared" si="462"/>
        <v>0</v>
      </c>
      <c r="I910" s="19">
        <f t="shared" si="462"/>
        <v>0</v>
      </c>
      <c r="J910" s="19">
        <f t="shared" si="462"/>
        <v>0</v>
      </c>
      <c r="K910" s="19">
        <f t="shared" si="462"/>
        <v>0</v>
      </c>
      <c r="L910" s="19">
        <f t="shared" si="462"/>
        <v>0</v>
      </c>
      <c r="M910" s="19">
        <f t="shared" si="462"/>
        <v>0</v>
      </c>
      <c r="N910" s="19">
        <f t="shared" si="462"/>
        <v>0</v>
      </c>
      <c r="O910" s="19">
        <f t="shared" si="462"/>
        <v>0</v>
      </c>
      <c r="P910" s="19">
        <f t="shared" si="462"/>
        <v>0</v>
      </c>
      <c r="Q910" s="19">
        <f t="shared" si="462"/>
        <v>0</v>
      </c>
      <c r="R910" s="19">
        <f t="shared" si="462"/>
        <v>0</v>
      </c>
      <c r="S910" s="19">
        <f t="shared" si="462"/>
        <v>0</v>
      </c>
      <c r="T910" s="19">
        <f t="shared" si="462"/>
        <v>0.4536112740616699</v>
      </c>
      <c r="U910" s="19">
        <f t="shared" si="462"/>
        <v>0.21840542825191514</v>
      </c>
      <c r="V910" s="19">
        <f t="shared" si="462"/>
        <v>0.11540700253086293</v>
      </c>
      <c r="W910" s="19">
        <f t="shared" si="462"/>
        <v>0</v>
      </c>
      <c r="X910" s="19">
        <f t="shared" si="462"/>
        <v>0</v>
      </c>
      <c r="Y910" s="19">
        <f t="shared" si="462"/>
        <v>0</v>
      </c>
      <c r="Z910" s="19">
        <f t="shared" si="462"/>
        <v>0</v>
      </c>
      <c r="AA910" s="19">
        <f t="shared" si="462"/>
        <v>0</v>
      </c>
      <c r="AB910" s="19">
        <f t="shared" si="462"/>
        <v>0.1434889992299975</v>
      </c>
      <c r="AC910" s="19">
        <f t="shared" si="462"/>
        <v>6.9087295925554348E-2</v>
      </c>
      <c r="AD910" s="19">
        <f t="shared" si="462"/>
        <v>0</v>
      </c>
      <c r="AE910" s="19">
        <f t="shared" si="462"/>
        <v>0</v>
      </c>
      <c r="AF910" s="19">
        <f t="shared" si="462"/>
        <v>0</v>
      </c>
      <c r="AG910" s="19">
        <f t="shared" si="462"/>
        <v>0</v>
      </c>
      <c r="AH910" s="19">
        <f t="shared" si="462"/>
        <v>0</v>
      </c>
      <c r="AI910" s="19">
        <f t="shared" si="462"/>
        <v>0</v>
      </c>
      <c r="AJ910" s="19">
        <f t="shared" si="462"/>
        <v>0</v>
      </c>
      <c r="AK910" s="19">
        <f t="shared" si="462"/>
        <v>0</v>
      </c>
      <c r="AL910" s="19">
        <f t="shared" si="462"/>
        <v>0</v>
      </c>
      <c r="AM910" s="19">
        <f t="shared" si="462"/>
        <v>0</v>
      </c>
      <c r="AN910" s="19">
        <f t="shared" si="462"/>
        <v>0</v>
      </c>
      <c r="AO910" s="19">
        <f t="shared" si="462"/>
        <v>0</v>
      </c>
      <c r="AP910" s="19">
        <f t="shared" si="462"/>
        <v>0</v>
      </c>
      <c r="AQ910" s="19">
        <f t="shared" si="462"/>
        <v>0</v>
      </c>
      <c r="AR910" s="19">
        <f t="shared" si="462"/>
        <v>0</v>
      </c>
      <c r="AS910" s="19">
        <f t="shared" si="462"/>
        <v>0</v>
      </c>
      <c r="AT910" s="19">
        <f t="shared" si="462"/>
        <v>0</v>
      </c>
      <c r="AU910" s="19">
        <f t="shared" si="462"/>
        <v>0</v>
      </c>
      <c r="AV910" s="19">
        <f t="shared" si="462"/>
        <v>0</v>
      </c>
      <c r="AX910" s="35" t="str">
        <f t="shared" si="451"/>
        <v>OK</v>
      </c>
    </row>
    <row r="911" spans="1:50" ht="10.5" x14ac:dyDescent="0.15">
      <c r="A911" s="25">
        <f t="shared" si="458"/>
        <v>911</v>
      </c>
      <c r="B911" s="24" t="s">
        <v>1070</v>
      </c>
      <c r="F911" s="3">
        <f t="shared" si="453"/>
        <v>301060491.00000012</v>
      </c>
      <c r="T911" s="105">
        <v>182963913.5365794</v>
      </c>
      <c r="U911" s="105">
        <v>88093736.147241935</v>
      </c>
      <c r="V911" s="105">
        <v>19747814.73</v>
      </c>
      <c r="W911" s="10"/>
      <c r="X911" s="10"/>
      <c r="Y911" s="10"/>
      <c r="Z911" s="10"/>
      <c r="AA911" s="10"/>
      <c r="AB911" s="105">
        <v>6922142.9456706494</v>
      </c>
      <c r="AC911" s="105">
        <v>3332883.6405080901</v>
      </c>
      <c r="AX911" s="35" t="str">
        <f t="shared" si="451"/>
        <v/>
      </c>
    </row>
    <row r="912" spans="1:50" ht="10.5" x14ac:dyDescent="0.15">
      <c r="A912" s="25">
        <f t="shared" si="458"/>
        <v>912</v>
      </c>
      <c r="B912" s="24" t="s">
        <v>1071</v>
      </c>
      <c r="E912" s="4" t="s">
        <v>657</v>
      </c>
      <c r="F912" s="19">
        <f t="shared" si="453"/>
        <v>0.99999999999999989</v>
      </c>
      <c r="G912" s="19">
        <f t="shared" ref="G912:AV912" si="463">G911/$F911</f>
        <v>0</v>
      </c>
      <c r="H912" s="19">
        <f t="shared" si="463"/>
        <v>0</v>
      </c>
      <c r="I912" s="19">
        <f t="shared" si="463"/>
        <v>0</v>
      </c>
      <c r="J912" s="19">
        <f t="shared" si="463"/>
        <v>0</v>
      </c>
      <c r="K912" s="19">
        <f t="shared" si="463"/>
        <v>0</v>
      </c>
      <c r="L912" s="19">
        <f t="shared" si="463"/>
        <v>0</v>
      </c>
      <c r="M912" s="19">
        <f t="shared" si="463"/>
        <v>0</v>
      </c>
      <c r="N912" s="19">
        <f t="shared" si="463"/>
        <v>0</v>
      </c>
      <c r="O912" s="19">
        <f t="shared" si="463"/>
        <v>0</v>
      </c>
      <c r="P912" s="19">
        <f t="shared" si="463"/>
        <v>0</v>
      </c>
      <c r="Q912" s="19">
        <f t="shared" si="463"/>
        <v>0</v>
      </c>
      <c r="R912" s="19">
        <f t="shared" si="463"/>
        <v>0</v>
      </c>
      <c r="S912" s="19">
        <f t="shared" si="463"/>
        <v>0</v>
      </c>
      <c r="T912" s="19">
        <f t="shared" si="463"/>
        <v>0.60773139952322519</v>
      </c>
      <c r="U912" s="19">
        <f t="shared" si="463"/>
        <v>0.29261141458525658</v>
      </c>
      <c r="V912" s="19">
        <f t="shared" si="463"/>
        <v>6.5594175656878181E-2</v>
      </c>
      <c r="W912" s="19">
        <f t="shared" si="463"/>
        <v>0</v>
      </c>
      <c r="X912" s="19">
        <f t="shared" si="463"/>
        <v>0</v>
      </c>
      <c r="Y912" s="19">
        <f t="shared" si="463"/>
        <v>0</v>
      </c>
      <c r="Z912" s="19">
        <f t="shared" si="463"/>
        <v>0</v>
      </c>
      <c r="AA912" s="19">
        <f t="shared" si="463"/>
        <v>0</v>
      </c>
      <c r="AB912" s="19">
        <f t="shared" si="463"/>
        <v>2.2992531908381981E-2</v>
      </c>
      <c r="AC912" s="19">
        <f t="shared" si="463"/>
        <v>1.1070478326257991E-2</v>
      </c>
      <c r="AD912" s="19">
        <f t="shared" si="463"/>
        <v>0</v>
      </c>
      <c r="AE912" s="19">
        <f t="shared" si="463"/>
        <v>0</v>
      </c>
      <c r="AF912" s="19">
        <f t="shared" si="463"/>
        <v>0</v>
      </c>
      <c r="AG912" s="19">
        <f t="shared" si="463"/>
        <v>0</v>
      </c>
      <c r="AH912" s="19">
        <f t="shared" si="463"/>
        <v>0</v>
      </c>
      <c r="AI912" s="19">
        <f t="shared" si="463"/>
        <v>0</v>
      </c>
      <c r="AJ912" s="19">
        <f t="shared" si="463"/>
        <v>0</v>
      </c>
      <c r="AK912" s="19">
        <f t="shared" si="463"/>
        <v>0</v>
      </c>
      <c r="AL912" s="19">
        <f t="shared" si="463"/>
        <v>0</v>
      </c>
      <c r="AM912" s="19">
        <f t="shared" si="463"/>
        <v>0</v>
      </c>
      <c r="AN912" s="19">
        <f t="shared" si="463"/>
        <v>0</v>
      </c>
      <c r="AO912" s="19">
        <f t="shared" si="463"/>
        <v>0</v>
      </c>
      <c r="AP912" s="19">
        <f t="shared" si="463"/>
        <v>0</v>
      </c>
      <c r="AQ912" s="19">
        <f t="shared" si="463"/>
        <v>0</v>
      </c>
      <c r="AR912" s="19">
        <f t="shared" si="463"/>
        <v>0</v>
      </c>
      <c r="AS912" s="19">
        <f t="shared" si="463"/>
        <v>0</v>
      </c>
      <c r="AT912" s="19">
        <f t="shared" si="463"/>
        <v>0</v>
      </c>
      <c r="AU912" s="19">
        <f t="shared" si="463"/>
        <v>0</v>
      </c>
      <c r="AV912" s="19">
        <f t="shared" si="463"/>
        <v>0</v>
      </c>
      <c r="AX912" s="35" t="str">
        <f t="shared" si="451"/>
        <v>OK</v>
      </c>
    </row>
    <row r="913" spans="1:50" ht="10.5" x14ac:dyDescent="0.15">
      <c r="A913" s="25">
        <f t="shared" si="458"/>
        <v>913</v>
      </c>
      <c r="B913" s="24" t="s">
        <v>658</v>
      </c>
      <c r="F913" s="3">
        <f t="shared" si="453"/>
        <v>638060964.92818296</v>
      </c>
      <c r="T913" s="10"/>
      <c r="U913" s="10"/>
      <c r="V913" s="10"/>
      <c r="W913" s="105">
        <v>104768636.49669126</v>
      </c>
      <c r="X913" s="105">
        <v>50444158.313221723</v>
      </c>
      <c r="Y913" s="105">
        <v>29914443.09</v>
      </c>
      <c r="Z913" s="105">
        <v>305730265.74408221</v>
      </c>
      <c r="AA913" s="105">
        <v>147203461.28418776</v>
      </c>
      <c r="AB913" s="10"/>
      <c r="AC913" s="10"/>
      <c r="AX913" s="35" t="str">
        <f t="shared" si="451"/>
        <v/>
      </c>
    </row>
    <row r="914" spans="1:50" ht="10.5" x14ac:dyDescent="0.15">
      <c r="A914" s="25">
        <f t="shared" si="458"/>
        <v>914</v>
      </c>
      <c r="B914" s="24" t="s">
        <v>1071</v>
      </c>
      <c r="E914" s="4" t="s">
        <v>659</v>
      </c>
      <c r="F914" s="19">
        <f t="shared" si="453"/>
        <v>1</v>
      </c>
      <c r="G914" s="19">
        <f t="shared" ref="G914:AV914" si="464">G913/$F913</f>
        <v>0</v>
      </c>
      <c r="H914" s="19">
        <f t="shared" si="464"/>
        <v>0</v>
      </c>
      <c r="I914" s="19">
        <f t="shared" si="464"/>
        <v>0</v>
      </c>
      <c r="J914" s="19">
        <f t="shared" si="464"/>
        <v>0</v>
      </c>
      <c r="K914" s="19">
        <f t="shared" si="464"/>
        <v>0</v>
      </c>
      <c r="L914" s="19">
        <f t="shared" si="464"/>
        <v>0</v>
      </c>
      <c r="M914" s="19">
        <f t="shared" si="464"/>
        <v>0</v>
      </c>
      <c r="N914" s="19">
        <f t="shared" si="464"/>
        <v>0</v>
      </c>
      <c r="O914" s="19">
        <f t="shared" si="464"/>
        <v>0</v>
      </c>
      <c r="P914" s="19">
        <f t="shared" si="464"/>
        <v>0</v>
      </c>
      <c r="Q914" s="19">
        <f t="shared" si="464"/>
        <v>0</v>
      </c>
      <c r="R914" s="19">
        <f t="shared" si="464"/>
        <v>0</v>
      </c>
      <c r="S914" s="19">
        <f t="shared" si="464"/>
        <v>0</v>
      </c>
      <c r="T914" s="19">
        <f t="shared" si="464"/>
        <v>0</v>
      </c>
      <c r="U914" s="19">
        <f t="shared" si="464"/>
        <v>0</v>
      </c>
      <c r="V914" s="19">
        <f t="shared" si="464"/>
        <v>0</v>
      </c>
      <c r="W914" s="19">
        <f t="shared" si="464"/>
        <v>0.16419847358705528</v>
      </c>
      <c r="X914" s="19">
        <f t="shared" si="464"/>
        <v>7.9058524319693291E-2</v>
      </c>
      <c r="Y914" s="19">
        <f t="shared" si="464"/>
        <v>4.6883361832622095E-2</v>
      </c>
      <c r="Z914" s="19">
        <f t="shared" si="464"/>
        <v>0.47915525717592478</v>
      </c>
      <c r="AA914" s="19">
        <f t="shared" si="464"/>
        <v>0.23070438308470456</v>
      </c>
      <c r="AB914" s="19">
        <f t="shared" si="464"/>
        <v>0</v>
      </c>
      <c r="AC914" s="19">
        <f t="shared" si="464"/>
        <v>0</v>
      </c>
      <c r="AD914" s="19">
        <f t="shared" si="464"/>
        <v>0</v>
      </c>
      <c r="AE914" s="19">
        <f t="shared" si="464"/>
        <v>0</v>
      </c>
      <c r="AF914" s="19">
        <f t="shared" si="464"/>
        <v>0</v>
      </c>
      <c r="AG914" s="19">
        <f t="shared" si="464"/>
        <v>0</v>
      </c>
      <c r="AH914" s="19">
        <f t="shared" si="464"/>
        <v>0</v>
      </c>
      <c r="AI914" s="19">
        <f t="shared" si="464"/>
        <v>0</v>
      </c>
      <c r="AJ914" s="19">
        <f t="shared" si="464"/>
        <v>0</v>
      </c>
      <c r="AK914" s="19">
        <f t="shared" si="464"/>
        <v>0</v>
      </c>
      <c r="AL914" s="19">
        <f t="shared" si="464"/>
        <v>0</v>
      </c>
      <c r="AM914" s="19">
        <f t="shared" si="464"/>
        <v>0</v>
      </c>
      <c r="AN914" s="19">
        <f t="shared" si="464"/>
        <v>0</v>
      </c>
      <c r="AO914" s="19">
        <f t="shared" si="464"/>
        <v>0</v>
      </c>
      <c r="AP914" s="19">
        <f t="shared" si="464"/>
        <v>0</v>
      </c>
      <c r="AQ914" s="19">
        <f t="shared" si="464"/>
        <v>0</v>
      </c>
      <c r="AR914" s="19">
        <f t="shared" si="464"/>
        <v>0</v>
      </c>
      <c r="AS914" s="19">
        <f t="shared" si="464"/>
        <v>0</v>
      </c>
      <c r="AT914" s="19">
        <f t="shared" si="464"/>
        <v>0</v>
      </c>
      <c r="AU914" s="19">
        <f t="shared" si="464"/>
        <v>0</v>
      </c>
      <c r="AV914" s="19">
        <f t="shared" si="464"/>
        <v>0</v>
      </c>
      <c r="AX914" s="35" t="str">
        <f t="shared" si="451"/>
        <v>OK</v>
      </c>
    </row>
    <row r="915" spans="1:50" ht="10.5" x14ac:dyDescent="0.15">
      <c r="A915" s="25">
        <f t="shared" si="458"/>
        <v>915</v>
      </c>
      <c r="B915" s="24" t="s">
        <v>257</v>
      </c>
      <c r="F915" s="3">
        <f t="shared" si="453"/>
        <v>1957973098.9110951</v>
      </c>
      <c r="Q915" s="3">
        <f>SUM(Q70:Q93)</f>
        <v>359406688.77693844</v>
      </c>
      <c r="R915" s="3">
        <f>SUM(R70:R93)</f>
        <v>18439120.791512057</v>
      </c>
      <c r="T915" s="3">
        <f t="shared" ref="T915:AG915" si="465">SUM(T70:T93)</f>
        <v>462448593.83903503</v>
      </c>
      <c r="U915" s="3">
        <f t="shared" si="465"/>
        <v>222660434.07064646</v>
      </c>
      <c r="V915" s="3">
        <f t="shared" si="465"/>
        <v>29063351.405336399</v>
      </c>
      <c r="W915" s="3">
        <f t="shared" si="465"/>
        <v>104768636.49669126</v>
      </c>
      <c r="X915" s="3">
        <f t="shared" si="465"/>
        <v>50444158.313221723</v>
      </c>
      <c r="Y915" s="3">
        <f t="shared" si="465"/>
        <v>29914443.089999996</v>
      </c>
      <c r="Z915" s="3">
        <f t="shared" si="465"/>
        <v>305730265.74408221</v>
      </c>
      <c r="AA915" s="3">
        <f t="shared" si="465"/>
        <v>147203461.28418776</v>
      </c>
      <c r="AB915" s="3">
        <f t="shared" si="465"/>
        <v>34230100.693813421</v>
      </c>
      <c r="AC915" s="3">
        <f t="shared" si="465"/>
        <v>16481159.593317572</v>
      </c>
      <c r="AD915" s="3">
        <f t="shared" si="465"/>
        <v>62662268.991473615</v>
      </c>
      <c r="AE915" s="3">
        <f t="shared" si="465"/>
        <v>105282693.0815496</v>
      </c>
      <c r="AF915" s="3">
        <f t="shared" si="465"/>
        <v>4956649.8707356723</v>
      </c>
      <c r="AG915" s="3">
        <f t="shared" si="465"/>
        <v>4281072.8685540333</v>
      </c>
      <c r="AX915" s="35" t="str">
        <f t="shared" si="451"/>
        <v/>
      </c>
    </row>
    <row r="916" spans="1:50" ht="10.5" x14ac:dyDescent="0.15">
      <c r="A916" s="25">
        <f t="shared" si="458"/>
        <v>916</v>
      </c>
      <c r="B916" s="24"/>
      <c r="E916" s="4" t="s">
        <v>676</v>
      </c>
      <c r="F916" s="19">
        <f t="shared" si="453"/>
        <v>1.0000000000000002</v>
      </c>
      <c r="G916" s="19">
        <f t="shared" ref="G916:AV916" si="466">G915/$F915</f>
        <v>0</v>
      </c>
      <c r="H916" s="19">
        <f t="shared" si="466"/>
        <v>0</v>
      </c>
      <c r="I916" s="19">
        <f t="shared" si="466"/>
        <v>0</v>
      </c>
      <c r="J916" s="19">
        <f t="shared" si="466"/>
        <v>0</v>
      </c>
      <c r="K916" s="19">
        <f t="shared" si="466"/>
        <v>0</v>
      </c>
      <c r="L916" s="19">
        <f t="shared" si="466"/>
        <v>0</v>
      </c>
      <c r="M916" s="19">
        <f t="shared" si="466"/>
        <v>0</v>
      </c>
      <c r="N916" s="19">
        <f t="shared" si="466"/>
        <v>0</v>
      </c>
      <c r="O916" s="19">
        <f t="shared" si="466"/>
        <v>0</v>
      </c>
      <c r="P916" s="19">
        <f t="shared" si="466"/>
        <v>0</v>
      </c>
      <c r="Q916" s="19">
        <f t="shared" si="466"/>
        <v>0.1835605856775144</v>
      </c>
      <c r="R916" s="19">
        <f t="shared" si="466"/>
        <v>9.4174535910461522E-3</v>
      </c>
      <c r="S916" s="19">
        <f t="shared" si="466"/>
        <v>0</v>
      </c>
      <c r="T916" s="19">
        <f t="shared" si="466"/>
        <v>0.23618740936544055</v>
      </c>
      <c r="U916" s="19">
        <f t="shared" si="466"/>
        <v>0.11371986376854543</v>
      </c>
      <c r="V916" s="19">
        <f t="shared" si="466"/>
        <v>1.4843590763070062E-2</v>
      </c>
      <c r="W916" s="19">
        <f t="shared" si="466"/>
        <v>5.350872111315378E-2</v>
      </c>
      <c r="X916" s="19">
        <f t="shared" si="466"/>
        <v>2.5763458313740713E-2</v>
      </c>
      <c r="Y916" s="19">
        <f t="shared" si="466"/>
        <v>1.5278270731419435E-2</v>
      </c>
      <c r="Z916" s="19">
        <f t="shared" si="466"/>
        <v>0.15614630554123071</v>
      </c>
      <c r="AA916" s="19">
        <f t="shared" si="466"/>
        <v>7.518155451985184E-2</v>
      </c>
      <c r="AB916" s="19">
        <f t="shared" si="466"/>
        <v>1.748241623587684E-2</v>
      </c>
      <c r="AC916" s="19">
        <f t="shared" si="466"/>
        <v>8.4174596691258853E-3</v>
      </c>
      <c r="AD916" s="19">
        <f t="shared" si="466"/>
        <v>3.2003641432215048E-2</v>
      </c>
      <c r="AE916" s="19">
        <f t="shared" si="466"/>
        <v>5.3771266387725856E-2</v>
      </c>
      <c r="AF916" s="19">
        <f t="shared" si="466"/>
        <v>2.5315209251303085E-3</v>
      </c>
      <c r="AG916" s="19">
        <f t="shared" si="466"/>
        <v>2.1864819649130545E-3</v>
      </c>
      <c r="AH916" s="19">
        <f t="shared" si="466"/>
        <v>0</v>
      </c>
      <c r="AI916" s="19">
        <f t="shared" si="466"/>
        <v>0</v>
      </c>
      <c r="AJ916" s="19">
        <f t="shared" si="466"/>
        <v>0</v>
      </c>
      <c r="AK916" s="19">
        <f t="shared" si="466"/>
        <v>0</v>
      </c>
      <c r="AL916" s="19">
        <f t="shared" si="466"/>
        <v>0</v>
      </c>
      <c r="AM916" s="19">
        <f t="shared" si="466"/>
        <v>0</v>
      </c>
      <c r="AN916" s="19">
        <f t="shared" si="466"/>
        <v>0</v>
      </c>
      <c r="AO916" s="19">
        <f t="shared" si="466"/>
        <v>0</v>
      </c>
      <c r="AP916" s="19">
        <f t="shared" si="466"/>
        <v>0</v>
      </c>
      <c r="AQ916" s="19">
        <f t="shared" si="466"/>
        <v>0</v>
      </c>
      <c r="AR916" s="19">
        <f t="shared" si="466"/>
        <v>0</v>
      </c>
      <c r="AS916" s="19">
        <f t="shared" si="466"/>
        <v>0</v>
      </c>
      <c r="AT916" s="19">
        <f t="shared" si="466"/>
        <v>0</v>
      </c>
      <c r="AU916" s="19">
        <f t="shared" si="466"/>
        <v>0</v>
      </c>
      <c r="AV916" s="19">
        <f t="shared" si="466"/>
        <v>0</v>
      </c>
      <c r="AX916" s="35" t="str">
        <f t="shared" si="451"/>
        <v>OK</v>
      </c>
    </row>
    <row r="917" spans="1:50" ht="10.5" x14ac:dyDescent="0.15">
      <c r="A917" s="25">
        <f t="shared" si="458"/>
        <v>917</v>
      </c>
      <c r="B917" s="24" t="s">
        <v>683</v>
      </c>
      <c r="F917" s="3">
        <f t="shared" si="453"/>
        <v>1924899195.7206447</v>
      </c>
      <c r="Q917" s="3">
        <f>SUM(Q85:Q93)+SUM(Q899:Q903)</f>
        <v>340799389.37219471</v>
      </c>
      <c r="R917" s="3">
        <f>SUM(R85:R93)+SUM(R899:R903)</f>
        <v>3972517.0058052368</v>
      </c>
      <c r="T917" s="3">
        <f t="shared" ref="T917:AG917" si="467">SUM(T85:T93)+SUM(T899:T903)</f>
        <v>462448593.83903503</v>
      </c>
      <c r="U917" s="3">
        <f t="shared" si="467"/>
        <v>222660434.07064646</v>
      </c>
      <c r="V917" s="3">
        <f t="shared" si="467"/>
        <v>29063351.405336399</v>
      </c>
      <c r="W917" s="3">
        <f t="shared" si="467"/>
        <v>104768636.49669126</v>
      </c>
      <c r="X917" s="3">
        <f t="shared" si="467"/>
        <v>50444158.313221723</v>
      </c>
      <c r="Y917" s="3">
        <f t="shared" si="467"/>
        <v>29914443.089999996</v>
      </c>
      <c r="Z917" s="3">
        <f t="shared" si="467"/>
        <v>305730265.74408221</v>
      </c>
      <c r="AA917" s="3">
        <f t="shared" si="467"/>
        <v>147203461.28418776</v>
      </c>
      <c r="AB917" s="3">
        <f t="shared" si="467"/>
        <v>34230100.693813421</v>
      </c>
      <c r="AC917" s="3">
        <f t="shared" si="467"/>
        <v>16481159.593317572</v>
      </c>
      <c r="AD917" s="3">
        <f t="shared" si="467"/>
        <v>62662268.991473615</v>
      </c>
      <c r="AE917" s="3">
        <f t="shared" si="467"/>
        <v>105282693.0815496</v>
      </c>
      <c r="AF917" s="3">
        <f t="shared" si="467"/>
        <v>4956649.8707356723</v>
      </c>
      <c r="AG917" s="3">
        <f t="shared" si="467"/>
        <v>4281072.8685540333</v>
      </c>
      <c r="AX917" s="35" t="str">
        <f t="shared" si="451"/>
        <v/>
      </c>
    </row>
    <row r="918" spans="1:50" ht="10.5" x14ac:dyDescent="0.15">
      <c r="A918" s="25">
        <f t="shared" si="458"/>
        <v>918</v>
      </c>
      <c r="B918" s="24"/>
      <c r="E918" s="4" t="s">
        <v>684</v>
      </c>
      <c r="F918" s="19">
        <f t="shared" si="453"/>
        <v>0.99999999999999978</v>
      </c>
      <c r="G918" s="19">
        <f t="shared" ref="G918:AV918" si="468">G917/$F917</f>
        <v>0</v>
      </c>
      <c r="H918" s="19">
        <f t="shared" si="468"/>
        <v>0</v>
      </c>
      <c r="I918" s="19">
        <f t="shared" si="468"/>
        <v>0</v>
      </c>
      <c r="J918" s="19">
        <f t="shared" si="468"/>
        <v>0</v>
      </c>
      <c r="K918" s="19">
        <f t="shared" si="468"/>
        <v>0</v>
      </c>
      <c r="L918" s="19">
        <f t="shared" si="468"/>
        <v>0</v>
      </c>
      <c r="M918" s="19">
        <f t="shared" si="468"/>
        <v>0</v>
      </c>
      <c r="N918" s="19">
        <f t="shared" si="468"/>
        <v>0</v>
      </c>
      <c r="O918" s="19">
        <f t="shared" si="468"/>
        <v>0</v>
      </c>
      <c r="P918" s="19">
        <f t="shared" si="468"/>
        <v>0</v>
      </c>
      <c r="Q918" s="19">
        <f t="shared" si="468"/>
        <v>0.17704791509594145</v>
      </c>
      <c r="R918" s="19">
        <f t="shared" si="468"/>
        <v>2.0637532680343835E-3</v>
      </c>
      <c r="S918" s="19">
        <f t="shared" si="468"/>
        <v>0</v>
      </c>
      <c r="T918" s="19">
        <f t="shared" si="468"/>
        <v>0.24024561642871034</v>
      </c>
      <c r="U918" s="19">
        <f t="shared" si="468"/>
        <v>0.11567381531752718</v>
      </c>
      <c r="V918" s="19">
        <f t="shared" si="468"/>
        <v>1.5098635538914882E-2</v>
      </c>
      <c r="W918" s="19">
        <f t="shared" si="468"/>
        <v>5.4428115887631155E-2</v>
      </c>
      <c r="X918" s="19">
        <f t="shared" si="468"/>
        <v>2.6206129871822411E-2</v>
      </c>
      <c r="Y918" s="19">
        <f t="shared" si="468"/>
        <v>1.5540784242886347E-2</v>
      </c>
      <c r="Z918" s="19">
        <f t="shared" si="468"/>
        <v>0.15882923449901634</v>
      </c>
      <c r="AA918" s="19">
        <f t="shared" si="468"/>
        <v>7.6473335129156023E-2</v>
      </c>
      <c r="AB918" s="19">
        <f t="shared" si="468"/>
        <v>1.7782801701986446E-2</v>
      </c>
      <c r="AC918" s="19">
        <f t="shared" si="468"/>
        <v>8.5620897083638434E-3</v>
      </c>
      <c r="AD918" s="19">
        <f t="shared" si="468"/>
        <v>3.2553532741237436E-2</v>
      </c>
      <c r="AE918" s="19">
        <f t="shared" si="468"/>
        <v>5.4695172254011888E-2</v>
      </c>
      <c r="AF918" s="19">
        <f t="shared" si="468"/>
        <v>2.5750178927577551E-3</v>
      </c>
      <c r="AG918" s="19">
        <f t="shared" si="468"/>
        <v>2.224050422002116E-3</v>
      </c>
      <c r="AH918" s="19">
        <f t="shared" si="468"/>
        <v>0</v>
      </c>
      <c r="AI918" s="19">
        <f t="shared" si="468"/>
        <v>0</v>
      </c>
      <c r="AJ918" s="19">
        <f t="shared" si="468"/>
        <v>0</v>
      </c>
      <c r="AK918" s="19">
        <f t="shared" si="468"/>
        <v>0</v>
      </c>
      <c r="AL918" s="19">
        <f t="shared" si="468"/>
        <v>0</v>
      </c>
      <c r="AM918" s="19">
        <f t="shared" si="468"/>
        <v>0</v>
      </c>
      <c r="AN918" s="19">
        <f t="shared" si="468"/>
        <v>0</v>
      </c>
      <c r="AO918" s="19">
        <f t="shared" si="468"/>
        <v>0</v>
      </c>
      <c r="AP918" s="19">
        <f t="shared" si="468"/>
        <v>0</v>
      </c>
      <c r="AQ918" s="19">
        <f t="shared" si="468"/>
        <v>0</v>
      </c>
      <c r="AR918" s="19">
        <f t="shared" si="468"/>
        <v>0</v>
      </c>
      <c r="AS918" s="19">
        <f t="shared" si="468"/>
        <v>0</v>
      </c>
      <c r="AT918" s="19">
        <f t="shared" si="468"/>
        <v>0</v>
      </c>
      <c r="AU918" s="19">
        <f t="shared" si="468"/>
        <v>0</v>
      </c>
      <c r="AV918" s="19">
        <f t="shared" si="468"/>
        <v>0</v>
      </c>
      <c r="AX918" s="35" t="str">
        <f t="shared" si="451"/>
        <v>OK</v>
      </c>
    </row>
    <row r="919" spans="1:50" ht="10.5" x14ac:dyDescent="0.15">
      <c r="A919" s="25">
        <f t="shared" si="458"/>
        <v>919</v>
      </c>
      <c r="B919" s="32" t="s">
        <v>1079</v>
      </c>
      <c r="F919" s="3">
        <f>SUM(M919:S919,T919:AH919,AI919:AW919)</f>
        <v>1957973098.9110951</v>
      </c>
      <c r="H919" s="19"/>
      <c r="I919" s="19"/>
      <c r="J919" s="105">
        <v>400000</v>
      </c>
      <c r="K919" s="19"/>
      <c r="L919" s="19"/>
      <c r="M919" s="19"/>
      <c r="N919" s="19"/>
      <c r="O919" s="19"/>
      <c r="P919" s="19"/>
      <c r="Q919" s="3">
        <f>Q915</f>
        <v>359406688.77693844</v>
      </c>
      <c r="R919" s="3">
        <f t="shared" ref="R919:AV919" si="469">R915</f>
        <v>18439120.791512057</v>
      </c>
      <c r="S919" s="3">
        <f t="shared" si="469"/>
        <v>0</v>
      </c>
      <c r="T919" s="3">
        <f t="shared" si="469"/>
        <v>462448593.83903503</v>
      </c>
      <c r="U919" s="3">
        <f t="shared" si="469"/>
        <v>222660434.07064646</v>
      </c>
      <c r="V919" s="3">
        <f t="shared" si="469"/>
        <v>29063351.405336399</v>
      </c>
      <c r="W919" s="3">
        <f t="shared" si="469"/>
        <v>104768636.49669126</v>
      </c>
      <c r="X919" s="3">
        <f t="shared" si="469"/>
        <v>50444158.313221723</v>
      </c>
      <c r="Y919" s="3">
        <f t="shared" si="469"/>
        <v>29914443.089999996</v>
      </c>
      <c r="Z919" s="3">
        <f t="shared" si="469"/>
        <v>305730265.74408221</v>
      </c>
      <c r="AA919" s="3">
        <f t="shared" si="469"/>
        <v>147203461.28418776</v>
      </c>
      <c r="AB919" s="3">
        <f t="shared" si="469"/>
        <v>34230100.693813421</v>
      </c>
      <c r="AC919" s="3">
        <f t="shared" si="469"/>
        <v>16481159.593317572</v>
      </c>
      <c r="AD919" s="3">
        <f t="shared" si="469"/>
        <v>62662268.991473615</v>
      </c>
      <c r="AE919" s="3">
        <f t="shared" si="469"/>
        <v>105282693.0815496</v>
      </c>
      <c r="AF919" s="3">
        <f t="shared" si="469"/>
        <v>4956649.8707356723</v>
      </c>
      <c r="AG919" s="3">
        <f t="shared" si="469"/>
        <v>4281072.8685540333</v>
      </c>
      <c r="AH919" s="3">
        <f t="shared" si="469"/>
        <v>0</v>
      </c>
      <c r="AI919" s="3">
        <f t="shared" si="469"/>
        <v>0</v>
      </c>
      <c r="AJ919" s="3">
        <f t="shared" si="469"/>
        <v>0</v>
      </c>
      <c r="AK919" s="3">
        <f t="shared" si="469"/>
        <v>0</v>
      </c>
      <c r="AL919" s="3">
        <f t="shared" si="469"/>
        <v>0</v>
      </c>
      <c r="AM919" s="3">
        <f t="shared" si="469"/>
        <v>0</v>
      </c>
      <c r="AN919" s="3">
        <f t="shared" si="469"/>
        <v>0</v>
      </c>
      <c r="AO919" s="3">
        <f t="shared" si="469"/>
        <v>0</v>
      </c>
      <c r="AP919" s="3">
        <f t="shared" si="469"/>
        <v>0</v>
      </c>
      <c r="AQ919" s="3">
        <f t="shared" si="469"/>
        <v>0</v>
      </c>
      <c r="AR919" s="3">
        <f t="shared" si="469"/>
        <v>0</v>
      </c>
      <c r="AS919" s="3">
        <f t="shared" si="469"/>
        <v>0</v>
      </c>
      <c r="AT919" s="3">
        <f t="shared" si="469"/>
        <v>0</v>
      </c>
      <c r="AU919" s="3">
        <f t="shared" si="469"/>
        <v>0</v>
      </c>
      <c r="AV919" s="3">
        <f t="shared" si="469"/>
        <v>0</v>
      </c>
      <c r="AX919" s="35" t="str">
        <f t="shared" si="451"/>
        <v/>
      </c>
    </row>
    <row r="920" spans="1:50" ht="10.5" x14ac:dyDescent="0.15">
      <c r="A920" s="25">
        <f t="shared" si="458"/>
        <v>920</v>
      </c>
      <c r="B920" s="24" t="s">
        <v>1071</v>
      </c>
      <c r="E920" s="4" t="s">
        <v>1080</v>
      </c>
      <c r="F920" s="19">
        <f t="shared" si="453"/>
        <v>1.0000000000000002</v>
      </c>
      <c r="G920" s="19"/>
      <c r="H920" s="19"/>
      <c r="I920" s="19"/>
      <c r="J920" s="19"/>
      <c r="K920" s="19"/>
      <c r="L920" s="19"/>
      <c r="M920" s="19">
        <f>M919/$F$919</f>
        <v>0</v>
      </c>
      <c r="N920" s="19">
        <f t="shared" ref="N920:AV920" si="470">N919/$F$919</f>
        <v>0</v>
      </c>
      <c r="O920" s="19">
        <f t="shared" si="470"/>
        <v>0</v>
      </c>
      <c r="P920" s="19">
        <f t="shared" si="470"/>
        <v>0</v>
      </c>
      <c r="Q920" s="19">
        <f t="shared" si="470"/>
        <v>0.1835605856775144</v>
      </c>
      <c r="R920" s="19">
        <f t="shared" si="470"/>
        <v>9.4174535910461522E-3</v>
      </c>
      <c r="S920" s="19">
        <f t="shared" si="470"/>
        <v>0</v>
      </c>
      <c r="T920" s="19">
        <f t="shared" si="470"/>
        <v>0.23618740936544055</v>
      </c>
      <c r="U920" s="19">
        <f t="shared" si="470"/>
        <v>0.11371986376854543</v>
      </c>
      <c r="V920" s="19">
        <f t="shared" si="470"/>
        <v>1.4843590763070062E-2</v>
      </c>
      <c r="W920" s="19">
        <f t="shared" si="470"/>
        <v>5.350872111315378E-2</v>
      </c>
      <c r="X920" s="19">
        <f t="shared" si="470"/>
        <v>2.5763458313740713E-2</v>
      </c>
      <c r="Y920" s="19">
        <f t="shared" si="470"/>
        <v>1.5278270731419435E-2</v>
      </c>
      <c r="Z920" s="19">
        <f t="shared" si="470"/>
        <v>0.15614630554123071</v>
      </c>
      <c r="AA920" s="19">
        <f t="shared" si="470"/>
        <v>7.518155451985184E-2</v>
      </c>
      <c r="AB920" s="19">
        <f t="shared" si="470"/>
        <v>1.748241623587684E-2</v>
      </c>
      <c r="AC920" s="19">
        <f t="shared" si="470"/>
        <v>8.4174596691258853E-3</v>
      </c>
      <c r="AD920" s="19">
        <f t="shared" si="470"/>
        <v>3.2003641432215048E-2</v>
      </c>
      <c r="AE920" s="19">
        <f t="shared" si="470"/>
        <v>5.3771266387725856E-2</v>
      </c>
      <c r="AF920" s="19">
        <f t="shared" si="470"/>
        <v>2.5315209251303085E-3</v>
      </c>
      <c r="AG920" s="19">
        <f t="shared" si="470"/>
        <v>2.1864819649130545E-3</v>
      </c>
      <c r="AH920" s="19">
        <f t="shared" si="470"/>
        <v>0</v>
      </c>
      <c r="AI920" s="19">
        <f t="shared" si="470"/>
        <v>0</v>
      </c>
      <c r="AJ920" s="19">
        <f t="shared" si="470"/>
        <v>0</v>
      </c>
      <c r="AK920" s="19">
        <f t="shared" si="470"/>
        <v>0</v>
      </c>
      <c r="AL920" s="19">
        <f t="shared" si="470"/>
        <v>0</v>
      </c>
      <c r="AM920" s="19">
        <f t="shared" si="470"/>
        <v>0</v>
      </c>
      <c r="AN920" s="19">
        <f t="shared" si="470"/>
        <v>0</v>
      </c>
      <c r="AO920" s="19">
        <f t="shared" si="470"/>
        <v>0</v>
      </c>
      <c r="AP920" s="19">
        <f t="shared" si="470"/>
        <v>0</v>
      </c>
      <c r="AQ920" s="19">
        <f t="shared" si="470"/>
        <v>0</v>
      </c>
      <c r="AR920" s="19">
        <f t="shared" si="470"/>
        <v>0</v>
      </c>
      <c r="AS920" s="19">
        <f t="shared" si="470"/>
        <v>0</v>
      </c>
      <c r="AT920" s="19">
        <f t="shared" si="470"/>
        <v>0</v>
      </c>
      <c r="AU920" s="19">
        <f t="shared" si="470"/>
        <v>0</v>
      </c>
      <c r="AV920" s="19">
        <f t="shared" si="470"/>
        <v>0</v>
      </c>
      <c r="AX920" s="35" t="str">
        <f t="shared" si="451"/>
        <v>OK</v>
      </c>
    </row>
    <row r="921" spans="1:50" ht="10.5" x14ac:dyDescent="0.15">
      <c r="A921" s="25">
        <f t="shared" si="458"/>
        <v>921</v>
      </c>
      <c r="B921" s="32" t="s">
        <v>680</v>
      </c>
      <c r="F921" s="3">
        <f>SUM(M921:S921,T921:AH921,AI921:AW921)</f>
        <v>1474844596.261095</v>
      </c>
      <c r="J921" s="105">
        <v>21375.88</v>
      </c>
      <c r="T921" s="3">
        <f t="shared" ref="T921:AD921" si="471">SUM(T70:T93)</f>
        <v>462448593.83903503</v>
      </c>
      <c r="U921" s="3">
        <f t="shared" si="471"/>
        <v>222660434.07064646</v>
      </c>
      <c r="V921" s="3">
        <f t="shared" si="471"/>
        <v>29063351.405336399</v>
      </c>
      <c r="W921" s="3">
        <f t="shared" si="471"/>
        <v>104768636.49669126</v>
      </c>
      <c r="X921" s="3">
        <f t="shared" si="471"/>
        <v>50444158.313221723</v>
      </c>
      <c r="Y921" s="3">
        <f t="shared" si="471"/>
        <v>29914443.089999996</v>
      </c>
      <c r="Z921" s="3">
        <f t="shared" si="471"/>
        <v>305730265.74408221</v>
      </c>
      <c r="AA921" s="3">
        <f t="shared" si="471"/>
        <v>147203461.28418776</v>
      </c>
      <c r="AB921" s="3">
        <f t="shared" si="471"/>
        <v>34230100.693813421</v>
      </c>
      <c r="AC921" s="3">
        <f t="shared" si="471"/>
        <v>16481159.593317572</v>
      </c>
      <c r="AD921" s="3">
        <f t="shared" si="471"/>
        <v>62662268.991473615</v>
      </c>
      <c r="AF921" s="3">
        <f>SUM(AF70:AF93)</f>
        <v>4956649.8707356723</v>
      </c>
      <c r="AG921" s="3">
        <f>SUM(AG70:AG93)</f>
        <v>4281072.8685540333</v>
      </c>
      <c r="AX921" s="35" t="str">
        <f t="shared" si="451"/>
        <v/>
      </c>
    </row>
    <row r="922" spans="1:50" ht="10.5" x14ac:dyDescent="0.15">
      <c r="A922" s="25">
        <f t="shared" si="458"/>
        <v>922</v>
      </c>
      <c r="B922" s="24" t="s">
        <v>1071</v>
      </c>
      <c r="E922" s="4" t="s">
        <v>681</v>
      </c>
      <c r="F922" s="19">
        <f t="shared" si="453"/>
        <v>1.0000000000000002</v>
      </c>
      <c r="G922" s="19">
        <f t="shared" ref="G922:AV922" si="472">G921/$F$921</f>
        <v>0</v>
      </c>
      <c r="H922" s="19">
        <f t="shared" si="472"/>
        <v>0</v>
      </c>
      <c r="I922" s="19">
        <f t="shared" si="472"/>
        <v>0</v>
      </c>
      <c r="J922" s="21"/>
      <c r="K922" s="19">
        <f t="shared" si="472"/>
        <v>0</v>
      </c>
      <c r="L922" s="19">
        <f t="shared" si="472"/>
        <v>0</v>
      </c>
      <c r="M922" s="19">
        <f t="shared" si="472"/>
        <v>0</v>
      </c>
      <c r="N922" s="19">
        <f t="shared" si="472"/>
        <v>0</v>
      </c>
      <c r="O922" s="19">
        <f t="shared" si="472"/>
        <v>0</v>
      </c>
      <c r="P922" s="19">
        <f t="shared" si="472"/>
        <v>0</v>
      </c>
      <c r="Q922" s="19">
        <f t="shared" si="472"/>
        <v>0</v>
      </c>
      <c r="R922" s="19">
        <f t="shared" si="472"/>
        <v>0</v>
      </c>
      <c r="S922" s="19">
        <f t="shared" si="472"/>
        <v>0</v>
      </c>
      <c r="T922" s="19">
        <f t="shared" si="472"/>
        <v>0.31355750633754687</v>
      </c>
      <c r="U922" s="19">
        <f t="shared" si="472"/>
        <v>0.15097213268104107</v>
      </c>
      <c r="V922" s="19">
        <f t="shared" si="472"/>
        <v>1.9706043252974193E-2</v>
      </c>
      <c r="W922" s="19">
        <f t="shared" si="472"/>
        <v>7.1037068422186378E-2</v>
      </c>
      <c r="X922" s="19">
        <f t="shared" si="472"/>
        <v>3.4203032944015672E-2</v>
      </c>
      <c r="Y922" s="19">
        <f t="shared" si="472"/>
        <v>2.0283115364043532E-2</v>
      </c>
      <c r="Z922" s="19">
        <f t="shared" si="472"/>
        <v>0.20729659688833962</v>
      </c>
      <c r="AA922" s="19">
        <f t="shared" si="472"/>
        <v>9.9809472575867239E-2</v>
      </c>
      <c r="AB922" s="19">
        <f t="shared" si="472"/>
        <v>2.3209293223564544E-2</v>
      </c>
      <c r="AC922" s="19">
        <f t="shared" si="472"/>
        <v>1.1174844885419966E-2</v>
      </c>
      <c r="AD922" s="19">
        <f t="shared" si="472"/>
        <v>4.2487370635746882E-2</v>
      </c>
      <c r="AE922" s="19">
        <f t="shared" si="472"/>
        <v>0</v>
      </c>
      <c r="AF922" s="19">
        <f t="shared" si="472"/>
        <v>3.3607946785046807E-3</v>
      </c>
      <c r="AG922" s="19">
        <f t="shared" si="472"/>
        <v>2.9027281107494702E-3</v>
      </c>
      <c r="AH922" s="19">
        <f t="shared" si="472"/>
        <v>0</v>
      </c>
      <c r="AI922" s="19">
        <f t="shared" si="472"/>
        <v>0</v>
      </c>
      <c r="AJ922" s="19">
        <f t="shared" si="472"/>
        <v>0</v>
      </c>
      <c r="AK922" s="19">
        <f t="shared" si="472"/>
        <v>0</v>
      </c>
      <c r="AL922" s="19">
        <f t="shared" si="472"/>
        <v>0</v>
      </c>
      <c r="AM922" s="19">
        <f t="shared" si="472"/>
        <v>0</v>
      </c>
      <c r="AN922" s="19">
        <f t="shared" si="472"/>
        <v>0</v>
      </c>
      <c r="AO922" s="19">
        <f t="shared" si="472"/>
        <v>0</v>
      </c>
      <c r="AP922" s="19">
        <f t="shared" si="472"/>
        <v>0</v>
      </c>
      <c r="AQ922" s="19">
        <f t="shared" si="472"/>
        <v>0</v>
      </c>
      <c r="AR922" s="19">
        <f t="shared" si="472"/>
        <v>0</v>
      </c>
      <c r="AS922" s="19">
        <f t="shared" si="472"/>
        <v>0</v>
      </c>
      <c r="AT922" s="19">
        <f t="shared" si="472"/>
        <v>0</v>
      </c>
      <c r="AU922" s="19">
        <f t="shared" si="472"/>
        <v>0</v>
      </c>
      <c r="AV922" s="19">
        <f t="shared" si="472"/>
        <v>0</v>
      </c>
      <c r="AX922" s="35" t="str">
        <f t="shared" si="451"/>
        <v>OK</v>
      </c>
    </row>
    <row r="923" spans="1:50" ht="9.75" customHeight="1" x14ac:dyDescent="0.15">
      <c r="A923" s="25">
        <f t="shared" si="458"/>
        <v>923</v>
      </c>
      <c r="B923" s="32" t="s">
        <v>663</v>
      </c>
      <c r="F923" s="3">
        <f>SUM(M923:S923,T923:AH923,AI923:AW923)</f>
        <v>1474844596.261095</v>
      </c>
      <c r="J923" s="105">
        <v>13667</v>
      </c>
      <c r="Q923" s="9"/>
      <c r="R923" s="9"/>
      <c r="S923" s="9"/>
      <c r="T923" s="3">
        <f t="shared" ref="T923:AD923" si="473">SUM(T70:T93)</f>
        <v>462448593.83903503</v>
      </c>
      <c r="U923" s="3">
        <f t="shared" si="473"/>
        <v>222660434.07064646</v>
      </c>
      <c r="V923" s="3">
        <f t="shared" si="473"/>
        <v>29063351.405336399</v>
      </c>
      <c r="W923" s="3">
        <f t="shared" si="473"/>
        <v>104768636.49669126</v>
      </c>
      <c r="X923" s="3">
        <f t="shared" si="473"/>
        <v>50444158.313221723</v>
      </c>
      <c r="Y923" s="3">
        <f t="shared" si="473"/>
        <v>29914443.089999996</v>
      </c>
      <c r="Z923" s="3">
        <f t="shared" si="473"/>
        <v>305730265.74408221</v>
      </c>
      <c r="AA923" s="3">
        <f t="shared" si="473"/>
        <v>147203461.28418776</v>
      </c>
      <c r="AB923" s="3">
        <f t="shared" si="473"/>
        <v>34230100.693813421</v>
      </c>
      <c r="AC923" s="3">
        <f t="shared" si="473"/>
        <v>16481159.593317572</v>
      </c>
      <c r="AD923" s="3">
        <f t="shared" si="473"/>
        <v>62662268.991473615</v>
      </c>
      <c r="AF923" s="3">
        <f>SUM(AF70:AF93)</f>
        <v>4956649.8707356723</v>
      </c>
      <c r="AG923" s="3">
        <f>SUM(AG70:AG93)</f>
        <v>4281072.8685540333</v>
      </c>
      <c r="AX923" s="35" t="str">
        <f t="shared" si="451"/>
        <v/>
      </c>
    </row>
    <row r="924" spans="1:50" ht="9.75" customHeight="1" x14ac:dyDescent="0.15">
      <c r="A924" s="25">
        <f t="shared" si="458"/>
        <v>924</v>
      </c>
      <c r="B924" s="24" t="s">
        <v>1071</v>
      </c>
      <c r="E924" s="4" t="s">
        <v>682</v>
      </c>
      <c r="F924" s="19">
        <f t="shared" si="453"/>
        <v>1.0000000000000002</v>
      </c>
      <c r="G924" s="3">
        <f t="shared" ref="G924:AV924" si="474">G923/$F$923</f>
        <v>0</v>
      </c>
      <c r="H924" s="3">
        <f t="shared" si="474"/>
        <v>0</v>
      </c>
      <c r="I924" s="3">
        <f t="shared" si="474"/>
        <v>0</v>
      </c>
      <c r="J924" s="19"/>
      <c r="K924" s="3">
        <f t="shared" si="474"/>
        <v>0</v>
      </c>
      <c r="L924" s="3">
        <f t="shared" si="474"/>
        <v>0</v>
      </c>
      <c r="M924" s="3">
        <f t="shared" si="474"/>
        <v>0</v>
      </c>
      <c r="N924" s="3">
        <f t="shared" si="474"/>
        <v>0</v>
      </c>
      <c r="O924" s="3">
        <f t="shared" si="474"/>
        <v>0</v>
      </c>
      <c r="P924" s="3">
        <f t="shared" si="474"/>
        <v>0</v>
      </c>
      <c r="Q924" s="3">
        <f t="shared" si="474"/>
        <v>0</v>
      </c>
      <c r="R924" s="3">
        <f t="shared" si="474"/>
        <v>0</v>
      </c>
      <c r="S924" s="3">
        <f t="shared" si="474"/>
        <v>0</v>
      </c>
      <c r="T924" s="19">
        <f t="shared" si="474"/>
        <v>0.31355750633754687</v>
      </c>
      <c r="U924" s="19">
        <f t="shared" si="474"/>
        <v>0.15097213268104107</v>
      </c>
      <c r="V924" s="19">
        <f t="shared" si="474"/>
        <v>1.9706043252974193E-2</v>
      </c>
      <c r="W924" s="19">
        <f t="shared" si="474"/>
        <v>7.1037068422186378E-2</v>
      </c>
      <c r="X924" s="19">
        <f t="shared" si="474"/>
        <v>3.4203032944015672E-2</v>
      </c>
      <c r="Y924" s="19">
        <f t="shared" si="474"/>
        <v>2.0283115364043532E-2</v>
      </c>
      <c r="Z924" s="19">
        <f t="shared" si="474"/>
        <v>0.20729659688833962</v>
      </c>
      <c r="AA924" s="19">
        <f t="shared" si="474"/>
        <v>9.9809472575867239E-2</v>
      </c>
      <c r="AB924" s="19">
        <f t="shared" si="474"/>
        <v>2.3209293223564544E-2</v>
      </c>
      <c r="AC924" s="19">
        <f t="shared" si="474"/>
        <v>1.1174844885419966E-2</v>
      </c>
      <c r="AD924" s="19">
        <f t="shared" si="474"/>
        <v>4.2487370635746882E-2</v>
      </c>
      <c r="AE924" s="19">
        <f t="shared" si="474"/>
        <v>0</v>
      </c>
      <c r="AF924" s="19">
        <f t="shared" si="474"/>
        <v>3.3607946785046807E-3</v>
      </c>
      <c r="AG924" s="19">
        <f t="shared" si="474"/>
        <v>2.9027281107494702E-3</v>
      </c>
      <c r="AH924" s="19">
        <f t="shared" si="474"/>
        <v>0</v>
      </c>
      <c r="AI924" s="19">
        <f t="shared" si="474"/>
        <v>0</v>
      </c>
      <c r="AJ924" s="19">
        <f t="shared" si="474"/>
        <v>0</v>
      </c>
      <c r="AK924" s="19">
        <f t="shared" si="474"/>
        <v>0</v>
      </c>
      <c r="AL924" s="19">
        <f t="shared" si="474"/>
        <v>0</v>
      </c>
      <c r="AM924" s="19">
        <f t="shared" si="474"/>
        <v>0</v>
      </c>
      <c r="AN924" s="19">
        <f t="shared" si="474"/>
        <v>0</v>
      </c>
      <c r="AO924" s="19">
        <f t="shared" si="474"/>
        <v>0</v>
      </c>
      <c r="AP924" s="19">
        <f t="shared" si="474"/>
        <v>0</v>
      </c>
      <c r="AQ924" s="19">
        <f t="shared" si="474"/>
        <v>0</v>
      </c>
      <c r="AR924" s="19">
        <f t="shared" si="474"/>
        <v>0</v>
      </c>
      <c r="AS924" s="19">
        <f t="shared" si="474"/>
        <v>0</v>
      </c>
      <c r="AT924" s="19">
        <f t="shared" si="474"/>
        <v>0</v>
      </c>
      <c r="AU924" s="19">
        <f t="shared" si="474"/>
        <v>0</v>
      </c>
      <c r="AV924" s="19">
        <f t="shared" si="474"/>
        <v>0</v>
      </c>
      <c r="AX924" s="35" t="str">
        <f t="shared" si="451"/>
        <v>OK</v>
      </c>
    </row>
    <row r="925" spans="1:50" ht="9.75" customHeight="1" x14ac:dyDescent="0.15">
      <c r="A925" s="25">
        <f t="shared" si="458"/>
        <v>925</v>
      </c>
      <c r="B925" s="24" t="s">
        <v>660</v>
      </c>
      <c r="F925" s="3">
        <f t="shared" si="453"/>
        <v>52861108.127999999</v>
      </c>
      <c r="Q925" s="9"/>
      <c r="R925" s="9"/>
      <c r="S925" s="9"/>
      <c r="T925" s="106">
        <v>22981530.161345877</v>
      </c>
      <c r="U925" s="106">
        <v>11064172.696161384</v>
      </c>
      <c r="V925" s="16"/>
      <c r="W925" s="106">
        <v>945223.39765198261</v>
      </c>
      <c r="X925" s="106">
        <v>455066.08283482108</v>
      </c>
      <c r="Y925" s="16"/>
      <c r="Z925" s="106">
        <v>2940475.290507975</v>
      </c>
      <c r="AA925" s="106">
        <v>1415655.3630052218</v>
      </c>
      <c r="AB925" s="106">
        <v>3448568.0671606557</v>
      </c>
      <c r="AC925" s="106">
        <v>1660270.3293320853</v>
      </c>
      <c r="AD925" s="106">
        <v>7860648.4939999999</v>
      </c>
      <c r="AE925" s="106">
        <v>5933.8419999999996</v>
      </c>
      <c r="AF925" s="106">
        <v>75942.797999999995</v>
      </c>
      <c r="AG925" s="106">
        <v>7621.6059999999998</v>
      </c>
      <c r="AX925" s="35" t="str">
        <f t="shared" si="451"/>
        <v/>
      </c>
    </row>
    <row r="926" spans="1:50" ht="9.75" customHeight="1" x14ac:dyDescent="0.15">
      <c r="A926" s="25">
        <f t="shared" si="458"/>
        <v>926</v>
      </c>
      <c r="B926" s="24"/>
      <c r="E926" s="4" t="s">
        <v>661</v>
      </c>
      <c r="F926" s="19">
        <f t="shared" si="453"/>
        <v>1</v>
      </c>
      <c r="G926" s="19">
        <f t="shared" ref="G926:AV926" si="475">G925/$F$925</f>
        <v>0</v>
      </c>
      <c r="H926" s="19">
        <f t="shared" si="475"/>
        <v>0</v>
      </c>
      <c r="I926" s="19">
        <f t="shared" si="475"/>
        <v>0</v>
      </c>
      <c r="J926" s="19">
        <f t="shared" si="475"/>
        <v>0</v>
      </c>
      <c r="K926" s="19">
        <f t="shared" si="475"/>
        <v>0</v>
      </c>
      <c r="L926" s="19">
        <f t="shared" si="475"/>
        <v>0</v>
      </c>
      <c r="M926" s="19">
        <f t="shared" si="475"/>
        <v>0</v>
      </c>
      <c r="N926" s="19">
        <f t="shared" si="475"/>
        <v>0</v>
      </c>
      <c r="O926" s="19">
        <f t="shared" si="475"/>
        <v>0</v>
      </c>
      <c r="P926" s="19">
        <f t="shared" si="475"/>
        <v>0</v>
      </c>
      <c r="Q926" s="19">
        <f t="shared" si="475"/>
        <v>0</v>
      </c>
      <c r="R926" s="19">
        <f t="shared" si="475"/>
        <v>0</v>
      </c>
      <c r="S926" s="19">
        <f t="shared" si="475"/>
        <v>0</v>
      </c>
      <c r="T926" s="19">
        <f t="shared" si="475"/>
        <v>0.43475309117049687</v>
      </c>
      <c r="U926" s="19">
        <f t="shared" si="475"/>
        <v>0.20930648425625423</v>
      </c>
      <c r="V926" s="19">
        <f t="shared" si="475"/>
        <v>0</v>
      </c>
      <c r="W926" s="19">
        <f t="shared" si="475"/>
        <v>1.7881263392420396E-2</v>
      </c>
      <c r="X926" s="19">
        <f t="shared" si="475"/>
        <v>8.6087125100159818E-3</v>
      </c>
      <c r="Y926" s="19">
        <f t="shared" si="475"/>
        <v>0</v>
      </c>
      <c r="Z926" s="19">
        <f t="shared" si="475"/>
        <v>5.5626440584404524E-2</v>
      </c>
      <c r="AA926" s="19">
        <f t="shared" si="475"/>
        <v>2.6780659981196334E-2</v>
      </c>
      <c r="AB926" s="19">
        <f t="shared" si="475"/>
        <v>6.5238285561667664E-2</v>
      </c>
      <c r="AC926" s="19">
        <f t="shared" si="475"/>
        <v>3.1408163546474292E-2</v>
      </c>
      <c r="AD926" s="19">
        <f t="shared" si="475"/>
        <v>0.14870381595039422</v>
      </c>
      <c r="AE926" s="19">
        <f t="shared" si="475"/>
        <v>1.1225345457442091E-4</v>
      </c>
      <c r="AF926" s="19">
        <f t="shared" si="475"/>
        <v>1.4366478624721424E-3</v>
      </c>
      <c r="AG926" s="19">
        <f t="shared" si="475"/>
        <v>1.4418172962898807E-4</v>
      </c>
      <c r="AH926" s="19">
        <f t="shared" si="475"/>
        <v>0</v>
      </c>
      <c r="AI926" s="19">
        <f t="shared" si="475"/>
        <v>0</v>
      </c>
      <c r="AJ926" s="19">
        <f t="shared" si="475"/>
        <v>0</v>
      </c>
      <c r="AK926" s="19">
        <f t="shared" si="475"/>
        <v>0</v>
      </c>
      <c r="AL926" s="19">
        <f t="shared" si="475"/>
        <v>0</v>
      </c>
      <c r="AM926" s="19">
        <f t="shared" si="475"/>
        <v>0</v>
      </c>
      <c r="AN926" s="19">
        <f t="shared" si="475"/>
        <v>0</v>
      </c>
      <c r="AO926" s="19">
        <f t="shared" si="475"/>
        <v>0</v>
      </c>
      <c r="AP926" s="19">
        <f t="shared" si="475"/>
        <v>0</v>
      </c>
      <c r="AQ926" s="19">
        <f t="shared" si="475"/>
        <v>0</v>
      </c>
      <c r="AR926" s="19">
        <f t="shared" si="475"/>
        <v>0</v>
      </c>
      <c r="AS926" s="19">
        <f t="shared" si="475"/>
        <v>0</v>
      </c>
      <c r="AT926" s="19">
        <f t="shared" si="475"/>
        <v>0</v>
      </c>
      <c r="AU926" s="19">
        <f t="shared" si="475"/>
        <v>0</v>
      </c>
      <c r="AV926" s="19">
        <f t="shared" si="475"/>
        <v>0</v>
      </c>
      <c r="AX926" s="35" t="str">
        <f t="shared" si="451"/>
        <v>OK</v>
      </c>
    </row>
    <row r="927" spans="1:50" ht="9.75" customHeight="1" x14ac:dyDescent="0.15">
      <c r="A927" s="25">
        <f t="shared" si="458"/>
        <v>927</v>
      </c>
      <c r="B927" s="24" t="s">
        <v>1042</v>
      </c>
      <c r="C927" s="3" t="s">
        <v>1044</v>
      </c>
      <c r="F927" s="3">
        <f t="shared" si="453"/>
        <v>411960438.45215285</v>
      </c>
      <c r="G927" s="3">
        <f>SUM(G$85:G$86)</f>
        <v>0</v>
      </c>
      <c r="H927" s="3">
        <f t="shared" ref="H927:AV927" si="476">SUM(H$85:H$86)</f>
        <v>0</v>
      </c>
      <c r="I927" s="3">
        <f t="shared" si="476"/>
        <v>0</v>
      </c>
      <c r="J927" s="3">
        <f t="shared" si="476"/>
        <v>0</v>
      </c>
      <c r="K927" s="3">
        <f t="shared" si="476"/>
        <v>0</v>
      </c>
      <c r="L927" s="3">
        <f t="shared" si="476"/>
        <v>0</v>
      </c>
      <c r="M927" s="3">
        <f t="shared" si="476"/>
        <v>0</v>
      </c>
      <c r="N927" s="3">
        <f t="shared" si="476"/>
        <v>0</v>
      </c>
      <c r="O927" s="3">
        <f t="shared" si="476"/>
        <v>0</v>
      </c>
      <c r="P927" s="3">
        <f t="shared" si="476"/>
        <v>0</v>
      </c>
      <c r="Q927" s="3">
        <f t="shared" si="476"/>
        <v>0</v>
      </c>
      <c r="R927" s="3">
        <f t="shared" si="476"/>
        <v>0</v>
      </c>
      <c r="S927" s="3">
        <f t="shared" si="476"/>
        <v>0</v>
      </c>
      <c r="T927" s="3">
        <f t="shared" si="476"/>
        <v>255959170.27560914</v>
      </c>
      <c r="U927" s="3">
        <f t="shared" si="476"/>
        <v>123239600.50307107</v>
      </c>
      <c r="V927" s="3">
        <f t="shared" si="476"/>
        <v>3330216.7536095632</v>
      </c>
      <c r="W927" s="3">
        <f t="shared" si="476"/>
        <v>0</v>
      </c>
      <c r="X927" s="3">
        <f t="shared" si="476"/>
        <v>0</v>
      </c>
      <c r="Y927" s="3">
        <f t="shared" si="476"/>
        <v>0</v>
      </c>
      <c r="Z927" s="3">
        <f t="shared" si="476"/>
        <v>0</v>
      </c>
      <c r="AA927" s="3">
        <f t="shared" si="476"/>
        <v>0</v>
      </c>
      <c r="AB927" s="3">
        <f t="shared" si="476"/>
        <v>19866229.370907601</v>
      </c>
      <c r="AC927" s="3">
        <f t="shared" si="476"/>
        <v>9565221.5489555113</v>
      </c>
      <c r="AD927" s="3">
        <f t="shared" si="476"/>
        <v>0</v>
      </c>
      <c r="AE927" s="3">
        <f t="shared" si="476"/>
        <v>0</v>
      </c>
      <c r="AF927" s="3">
        <f t="shared" si="476"/>
        <v>0</v>
      </c>
      <c r="AG927" s="3">
        <f t="shared" si="476"/>
        <v>0</v>
      </c>
      <c r="AH927" s="3">
        <f t="shared" si="476"/>
        <v>0</v>
      </c>
      <c r="AI927" s="3">
        <f t="shared" si="476"/>
        <v>0</v>
      </c>
      <c r="AJ927" s="3">
        <f t="shared" si="476"/>
        <v>0</v>
      </c>
      <c r="AK927" s="3">
        <f t="shared" si="476"/>
        <v>0</v>
      </c>
      <c r="AL927" s="3">
        <f t="shared" si="476"/>
        <v>0</v>
      </c>
      <c r="AM927" s="3">
        <f t="shared" si="476"/>
        <v>0</v>
      </c>
      <c r="AN927" s="3">
        <f t="shared" si="476"/>
        <v>0</v>
      </c>
      <c r="AO927" s="3">
        <f t="shared" si="476"/>
        <v>0</v>
      </c>
      <c r="AP927" s="3">
        <f t="shared" si="476"/>
        <v>0</v>
      </c>
      <c r="AQ927" s="3">
        <f t="shared" si="476"/>
        <v>0</v>
      </c>
      <c r="AR927" s="3">
        <f t="shared" si="476"/>
        <v>0</v>
      </c>
      <c r="AS927" s="3">
        <f t="shared" si="476"/>
        <v>0</v>
      </c>
      <c r="AT927" s="3">
        <f t="shared" si="476"/>
        <v>0</v>
      </c>
      <c r="AU927" s="3">
        <f t="shared" si="476"/>
        <v>0</v>
      </c>
      <c r="AV927" s="3">
        <f t="shared" si="476"/>
        <v>0</v>
      </c>
    </row>
    <row r="928" spans="1:50" ht="9.75" customHeight="1" x14ac:dyDescent="0.15">
      <c r="A928" s="25">
        <f t="shared" si="458"/>
        <v>928</v>
      </c>
      <c r="B928" s="53" t="s">
        <v>48</v>
      </c>
      <c r="C928" s="3" t="str">
        <f>A85&amp;"-"&amp;A86</f>
        <v>85-86</v>
      </c>
      <c r="E928" s="4" t="s">
        <v>1045</v>
      </c>
      <c r="F928" s="19">
        <f t="shared" si="453"/>
        <v>1.0000000000000002</v>
      </c>
      <c r="G928" s="19">
        <f>G927/$F$927</f>
        <v>0</v>
      </c>
      <c r="H928" s="19">
        <f t="shared" ref="H928:AV928" si="477">H927/$F$927</f>
        <v>0</v>
      </c>
      <c r="I928" s="19">
        <f t="shared" si="477"/>
        <v>0</v>
      </c>
      <c r="J928" s="19">
        <f t="shared" si="477"/>
        <v>0</v>
      </c>
      <c r="K928" s="19">
        <f t="shared" si="477"/>
        <v>0</v>
      </c>
      <c r="L928" s="19">
        <f t="shared" si="477"/>
        <v>0</v>
      </c>
      <c r="M928" s="19">
        <f t="shared" si="477"/>
        <v>0</v>
      </c>
      <c r="N928" s="19">
        <f t="shared" si="477"/>
        <v>0</v>
      </c>
      <c r="O928" s="19">
        <f t="shared" si="477"/>
        <v>0</v>
      </c>
      <c r="P928" s="19">
        <f t="shared" si="477"/>
        <v>0</v>
      </c>
      <c r="Q928" s="19">
        <f t="shared" si="477"/>
        <v>0</v>
      </c>
      <c r="R928" s="19">
        <f t="shared" si="477"/>
        <v>0</v>
      </c>
      <c r="S928" s="19">
        <f t="shared" si="477"/>
        <v>0</v>
      </c>
      <c r="T928" s="19">
        <f t="shared" si="477"/>
        <v>0.62131978312606229</v>
      </c>
      <c r="U928" s="19">
        <f t="shared" si="477"/>
        <v>0.29915396965328928</v>
      </c>
      <c r="V928" s="19">
        <f t="shared" si="477"/>
        <v>8.0838266075307884E-3</v>
      </c>
      <c r="W928" s="19">
        <f t="shared" si="477"/>
        <v>0</v>
      </c>
      <c r="X928" s="19">
        <f t="shared" si="477"/>
        <v>0</v>
      </c>
      <c r="Y928" s="19">
        <f t="shared" si="477"/>
        <v>0</v>
      </c>
      <c r="Z928" s="19">
        <f t="shared" si="477"/>
        <v>0</v>
      </c>
      <c r="AA928" s="19">
        <f t="shared" si="477"/>
        <v>0</v>
      </c>
      <c r="AB928" s="19">
        <f t="shared" si="477"/>
        <v>4.8223633913854487E-2</v>
      </c>
      <c r="AC928" s="19">
        <f t="shared" si="477"/>
        <v>2.321878669926327E-2</v>
      </c>
      <c r="AD928" s="19">
        <f t="shared" si="477"/>
        <v>0</v>
      </c>
      <c r="AE928" s="19">
        <f t="shared" si="477"/>
        <v>0</v>
      </c>
      <c r="AF928" s="19">
        <f t="shared" si="477"/>
        <v>0</v>
      </c>
      <c r="AG928" s="19">
        <f t="shared" si="477"/>
        <v>0</v>
      </c>
      <c r="AH928" s="19">
        <f t="shared" si="477"/>
        <v>0</v>
      </c>
      <c r="AI928" s="19">
        <f t="shared" si="477"/>
        <v>0</v>
      </c>
      <c r="AJ928" s="19">
        <f t="shared" si="477"/>
        <v>0</v>
      </c>
      <c r="AK928" s="19">
        <f t="shared" si="477"/>
        <v>0</v>
      </c>
      <c r="AL928" s="19">
        <f t="shared" si="477"/>
        <v>0</v>
      </c>
      <c r="AM928" s="19">
        <f t="shared" si="477"/>
        <v>0</v>
      </c>
      <c r="AN928" s="19">
        <f t="shared" si="477"/>
        <v>0</v>
      </c>
      <c r="AO928" s="19">
        <f t="shared" si="477"/>
        <v>0</v>
      </c>
      <c r="AP928" s="19">
        <f t="shared" si="477"/>
        <v>0</v>
      </c>
      <c r="AQ928" s="19">
        <f t="shared" si="477"/>
        <v>0</v>
      </c>
      <c r="AR928" s="19">
        <f t="shared" si="477"/>
        <v>0</v>
      </c>
      <c r="AS928" s="19">
        <f t="shared" si="477"/>
        <v>0</v>
      </c>
      <c r="AT928" s="19">
        <f t="shared" si="477"/>
        <v>0</v>
      </c>
      <c r="AU928" s="19">
        <f t="shared" si="477"/>
        <v>0</v>
      </c>
      <c r="AV928" s="19">
        <f t="shared" si="477"/>
        <v>0</v>
      </c>
      <c r="AX928" s="35" t="str">
        <f t="shared" si="451"/>
        <v>OK</v>
      </c>
    </row>
    <row r="929" spans="1:50" ht="9.75" customHeight="1" x14ac:dyDescent="0.15">
      <c r="A929" s="25">
        <f t="shared" si="458"/>
        <v>929</v>
      </c>
      <c r="B929" s="24" t="s">
        <v>1043</v>
      </c>
      <c r="C929" s="3" t="s">
        <v>1044</v>
      </c>
      <c r="F929" s="3">
        <f t="shared" si="453"/>
        <v>352923201.14999598</v>
      </c>
      <c r="G929" s="3">
        <f>SUM(G$87:G$88)</f>
        <v>0</v>
      </c>
      <c r="H929" s="3">
        <f t="shared" ref="H929:AV929" si="478">SUM(H$87:H$88)</f>
        <v>0</v>
      </c>
      <c r="I929" s="3">
        <f t="shared" si="478"/>
        <v>0</v>
      </c>
      <c r="J929" s="3">
        <f t="shared" si="478"/>
        <v>0</v>
      </c>
      <c r="K929" s="3">
        <f t="shared" si="478"/>
        <v>0</v>
      </c>
      <c r="L929" s="3">
        <f t="shared" si="478"/>
        <v>0</v>
      </c>
      <c r="M929" s="3">
        <f t="shared" si="478"/>
        <v>0</v>
      </c>
      <c r="N929" s="3">
        <f t="shared" si="478"/>
        <v>0</v>
      </c>
      <c r="O929" s="3">
        <f t="shared" si="478"/>
        <v>0</v>
      </c>
      <c r="P929" s="3">
        <f t="shared" si="478"/>
        <v>0</v>
      </c>
      <c r="Q929" s="3">
        <f t="shared" si="478"/>
        <v>0</v>
      </c>
      <c r="R929" s="3">
        <f t="shared" si="478"/>
        <v>0</v>
      </c>
      <c r="S929" s="3">
        <f t="shared" si="478"/>
        <v>0</v>
      </c>
      <c r="T929" s="3">
        <f t="shared" si="478"/>
        <v>206489423.56342584</v>
      </c>
      <c r="U929" s="3">
        <f t="shared" si="478"/>
        <v>99420833.56757541</v>
      </c>
      <c r="V929" s="3">
        <f t="shared" si="478"/>
        <v>25733134.651726834</v>
      </c>
      <c r="W929" s="3">
        <f t="shared" si="478"/>
        <v>0</v>
      </c>
      <c r="X929" s="3">
        <f t="shared" si="478"/>
        <v>0</v>
      </c>
      <c r="Y929" s="3">
        <f t="shared" si="478"/>
        <v>0</v>
      </c>
      <c r="Z929" s="3">
        <f t="shared" si="478"/>
        <v>0</v>
      </c>
      <c r="AA929" s="3">
        <f t="shared" si="478"/>
        <v>0</v>
      </c>
      <c r="AB929" s="3">
        <f t="shared" si="478"/>
        <v>14363871.32290582</v>
      </c>
      <c r="AC929" s="3">
        <f t="shared" si="478"/>
        <v>6915938.0443620607</v>
      </c>
      <c r="AD929" s="3">
        <f t="shared" si="478"/>
        <v>0</v>
      </c>
      <c r="AE929" s="3">
        <f t="shared" si="478"/>
        <v>0</v>
      </c>
      <c r="AF929" s="3">
        <f t="shared" si="478"/>
        <v>0</v>
      </c>
      <c r="AG929" s="3">
        <f t="shared" si="478"/>
        <v>0</v>
      </c>
      <c r="AH929" s="3">
        <f t="shared" si="478"/>
        <v>0</v>
      </c>
      <c r="AI929" s="3">
        <f t="shared" si="478"/>
        <v>0</v>
      </c>
      <c r="AJ929" s="3">
        <f t="shared" si="478"/>
        <v>0</v>
      </c>
      <c r="AK929" s="3">
        <f t="shared" si="478"/>
        <v>0</v>
      </c>
      <c r="AL929" s="3">
        <f t="shared" si="478"/>
        <v>0</v>
      </c>
      <c r="AM929" s="3">
        <f t="shared" si="478"/>
        <v>0</v>
      </c>
      <c r="AN929" s="3">
        <f t="shared" si="478"/>
        <v>0</v>
      </c>
      <c r="AO929" s="3">
        <f t="shared" si="478"/>
        <v>0</v>
      </c>
      <c r="AP929" s="3">
        <f t="shared" si="478"/>
        <v>0</v>
      </c>
      <c r="AQ929" s="3">
        <f t="shared" si="478"/>
        <v>0</v>
      </c>
      <c r="AR929" s="3">
        <f t="shared" si="478"/>
        <v>0</v>
      </c>
      <c r="AS929" s="3">
        <f t="shared" si="478"/>
        <v>0</v>
      </c>
      <c r="AT929" s="3">
        <f t="shared" si="478"/>
        <v>0</v>
      </c>
      <c r="AU929" s="3">
        <f t="shared" si="478"/>
        <v>0</v>
      </c>
      <c r="AV929" s="3">
        <f t="shared" si="478"/>
        <v>0</v>
      </c>
    </row>
    <row r="930" spans="1:50" ht="9.75" customHeight="1" x14ac:dyDescent="0.15">
      <c r="A930" s="25">
        <f t="shared" si="458"/>
        <v>930</v>
      </c>
      <c r="B930" s="53" t="s">
        <v>48</v>
      </c>
      <c r="C930" s="3" t="str">
        <f>A87&amp;"-"&amp;A88</f>
        <v>87-88</v>
      </c>
      <c r="E930" s="4" t="s">
        <v>1046</v>
      </c>
      <c r="F930" s="19">
        <f t="shared" si="453"/>
        <v>1</v>
      </c>
      <c r="G930" s="19">
        <f>G929/$F$929</f>
        <v>0</v>
      </c>
      <c r="H930" s="19">
        <f t="shared" ref="H930:AV930" si="479">H929/$F$929</f>
        <v>0</v>
      </c>
      <c r="I930" s="19">
        <f t="shared" si="479"/>
        <v>0</v>
      </c>
      <c r="J930" s="19">
        <f t="shared" si="479"/>
        <v>0</v>
      </c>
      <c r="K930" s="19">
        <f t="shared" si="479"/>
        <v>0</v>
      </c>
      <c r="L930" s="19">
        <f t="shared" si="479"/>
        <v>0</v>
      </c>
      <c r="M930" s="19">
        <f t="shared" si="479"/>
        <v>0</v>
      </c>
      <c r="N930" s="19">
        <f t="shared" si="479"/>
        <v>0</v>
      </c>
      <c r="O930" s="19">
        <f t="shared" si="479"/>
        <v>0</v>
      </c>
      <c r="P930" s="19">
        <f t="shared" si="479"/>
        <v>0</v>
      </c>
      <c r="Q930" s="19">
        <f t="shared" si="479"/>
        <v>0</v>
      </c>
      <c r="R930" s="19">
        <f t="shared" si="479"/>
        <v>0</v>
      </c>
      <c r="S930" s="19">
        <f t="shared" si="479"/>
        <v>0</v>
      </c>
      <c r="T930" s="19">
        <f t="shared" si="479"/>
        <v>0.58508316509252589</v>
      </c>
      <c r="U930" s="19">
        <f t="shared" si="479"/>
        <v>0.28170670911862361</v>
      </c>
      <c r="V930" s="19">
        <f t="shared" si="479"/>
        <v>7.2914261708710917E-2</v>
      </c>
      <c r="W930" s="19">
        <f t="shared" si="479"/>
        <v>0</v>
      </c>
      <c r="X930" s="19">
        <f t="shared" si="479"/>
        <v>0</v>
      </c>
      <c r="Y930" s="19">
        <f t="shared" si="479"/>
        <v>0</v>
      </c>
      <c r="Z930" s="19">
        <f t="shared" si="479"/>
        <v>0</v>
      </c>
      <c r="AA930" s="19">
        <f t="shared" si="479"/>
        <v>0</v>
      </c>
      <c r="AB930" s="19">
        <f t="shared" si="479"/>
        <v>4.0699708254094143E-2</v>
      </c>
      <c r="AC930" s="19">
        <f t="shared" si="479"/>
        <v>1.9596155826045326E-2</v>
      </c>
      <c r="AD930" s="19">
        <f t="shared" si="479"/>
        <v>0</v>
      </c>
      <c r="AE930" s="19">
        <f t="shared" si="479"/>
        <v>0</v>
      </c>
      <c r="AF930" s="19">
        <f t="shared" si="479"/>
        <v>0</v>
      </c>
      <c r="AG930" s="19">
        <f t="shared" si="479"/>
        <v>0</v>
      </c>
      <c r="AH930" s="19">
        <f t="shared" si="479"/>
        <v>0</v>
      </c>
      <c r="AI930" s="19">
        <f t="shared" si="479"/>
        <v>0</v>
      </c>
      <c r="AJ930" s="19">
        <f t="shared" si="479"/>
        <v>0</v>
      </c>
      <c r="AK930" s="19">
        <f t="shared" si="479"/>
        <v>0</v>
      </c>
      <c r="AL930" s="19">
        <f t="shared" si="479"/>
        <v>0</v>
      </c>
      <c r="AM930" s="19">
        <f t="shared" si="479"/>
        <v>0</v>
      </c>
      <c r="AN930" s="19">
        <f t="shared" si="479"/>
        <v>0</v>
      </c>
      <c r="AO930" s="19">
        <f t="shared" si="479"/>
        <v>0</v>
      </c>
      <c r="AP930" s="19">
        <f t="shared" si="479"/>
        <v>0</v>
      </c>
      <c r="AQ930" s="19">
        <f t="shared" si="479"/>
        <v>0</v>
      </c>
      <c r="AR930" s="19">
        <f t="shared" si="479"/>
        <v>0</v>
      </c>
      <c r="AS930" s="19">
        <f t="shared" si="479"/>
        <v>0</v>
      </c>
      <c r="AT930" s="19">
        <f t="shared" si="479"/>
        <v>0</v>
      </c>
      <c r="AU930" s="19">
        <f t="shared" si="479"/>
        <v>0</v>
      </c>
      <c r="AV930" s="19">
        <f t="shared" si="479"/>
        <v>0</v>
      </c>
      <c r="AX930" s="35" t="str">
        <f t="shared" si="451"/>
        <v>OK</v>
      </c>
    </row>
    <row r="931" spans="1:50" ht="9.75" customHeight="1" x14ac:dyDescent="0.15">
      <c r="A931" s="25">
        <f t="shared" si="458"/>
        <v>931</v>
      </c>
      <c r="B931" s="24" t="s">
        <v>1052</v>
      </c>
      <c r="C931" s="3" t="s">
        <v>1044</v>
      </c>
      <c r="F931" s="3">
        <f t="shared" si="453"/>
        <v>17331759.07326952</v>
      </c>
      <c r="G931" s="3">
        <f>SUM(G$480:G$482)</f>
        <v>0</v>
      </c>
      <c r="H931" s="3">
        <f t="shared" ref="H931:AV931" si="480">SUM(H$480:H$482)</f>
        <v>0</v>
      </c>
      <c r="I931" s="3">
        <f t="shared" si="480"/>
        <v>0</v>
      </c>
      <c r="J931" s="3">
        <f t="shared" si="480"/>
        <v>0</v>
      </c>
      <c r="K931" s="3">
        <f t="shared" si="480"/>
        <v>0</v>
      </c>
      <c r="L931" s="3">
        <f t="shared" si="480"/>
        <v>0</v>
      </c>
      <c r="M931" s="3">
        <f t="shared" si="480"/>
        <v>0</v>
      </c>
      <c r="N931" s="3">
        <f t="shared" si="480"/>
        <v>0</v>
      </c>
      <c r="O931" s="3">
        <f t="shared" si="480"/>
        <v>0</v>
      </c>
      <c r="P931" s="3">
        <f t="shared" si="480"/>
        <v>0</v>
      </c>
      <c r="Q931" s="3">
        <f t="shared" si="480"/>
        <v>0</v>
      </c>
      <c r="R931" s="3">
        <f t="shared" si="480"/>
        <v>0</v>
      </c>
      <c r="S931" s="3">
        <f t="shared" si="480"/>
        <v>0</v>
      </c>
      <c r="T931" s="3">
        <f t="shared" si="480"/>
        <v>0</v>
      </c>
      <c r="U931" s="3">
        <f t="shared" si="480"/>
        <v>0</v>
      </c>
      <c r="V931" s="3">
        <f t="shared" si="480"/>
        <v>0</v>
      </c>
      <c r="W931" s="3">
        <f t="shared" si="480"/>
        <v>0</v>
      </c>
      <c r="X931" s="3">
        <f t="shared" si="480"/>
        <v>0</v>
      </c>
      <c r="Y931" s="3">
        <f t="shared" si="480"/>
        <v>0</v>
      </c>
      <c r="Z931" s="3">
        <f t="shared" si="480"/>
        <v>0</v>
      </c>
      <c r="AA931" s="3">
        <f t="shared" si="480"/>
        <v>0</v>
      </c>
      <c r="AB931" s="3">
        <f t="shared" si="480"/>
        <v>0</v>
      </c>
      <c r="AC931" s="3">
        <f t="shared" si="480"/>
        <v>0</v>
      </c>
      <c r="AD931" s="3">
        <f t="shared" si="480"/>
        <v>0</v>
      </c>
      <c r="AE931" s="3">
        <f t="shared" si="480"/>
        <v>0</v>
      </c>
      <c r="AF931" s="3">
        <f t="shared" si="480"/>
        <v>0</v>
      </c>
      <c r="AG931" s="3">
        <f t="shared" si="480"/>
        <v>0</v>
      </c>
      <c r="AH931" s="3">
        <f t="shared" si="480"/>
        <v>0</v>
      </c>
      <c r="AI931" s="3">
        <f t="shared" si="480"/>
        <v>1541427.8063855057</v>
      </c>
      <c r="AJ931" s="3">
        <f t="shared" si="480"/>
        <v>13596333.776824486</v>
      </c>
      <c r="AK931" s="3">
        <f t="shared" si="480"/>
        <v>2193997.4900595294</v>
      </c>
      <c r="AL931" s="3">
        <f t="shared" si="480"/>
        <v>0</v>
      </c>
      <c r="AM931" s="3">
        <f t="shared" si="480"/>
        <v>0</v>
      </c>
      <c r="AN931" s="3">
        <f t="shared" si="480"/>
        <v>0</v>
      </c>
      <c r="AO931" s="3">
        <f t="shared" si="480"/>
        <v>0</v>
      </c>
      <c r="AP931" s="3">
        <f t="shared" si="480"/>
        <v>0</v>
      </c>
      <c r="AQ931" s="3">
        <f t="shared" si="480"/>
        <v>0</v>
      </c>
      <c r="AR931" s="3">
        <f t="shared" si="480"/>
        <v>0</v>
      </c>
      <c r="AS931" s="3">
        <f t="shared" si="480"/>
        <v>0</v>
      </c>
      <c r="AT931" s="3">
        <f t="shared" si="480"/>
        <v>0</v>
      </c>
      <c r="AU931" s="3">
        <f t="shared" si="480"/>
        <v>0</v>
      </c>
      <c r="AV931" s="3">
        <f t="shared" si="480"/>
        <v>0</v>
      </c>
    </row>
    <row r="932" spans="1:50" ht="9.75" customHeight="1" x14ac:dyDescent="0.15">
      <c r="A932" s="25">
        <f t="shared" si="458"/>
        <v>932</v>
      </c>
      <c r="B932" s="53" t="s">
        <v>48</v>
      </c>
      <c r="C932" s="3" t="str">
        <f>A480&amp;"-"&amp;A482</f>
        <v>480-482</v>
      </c>
      <c r="E932" s="4" t="s">
        <v>1054</v>
      </c>
      <c r="F932" s="19">
        <f t="shared" si="453"/>
        <v>1</v>
      </c>
      <c r="G932" s="19">
        <f>G931/$F$931</f>
        <v>0</v>
      </c>
      <c r="H932" s="19">
        <f t="shared" ref="H932:AV932" si="481">H931/$F$931</f>
        <v>0</v>
      </c>
      <c r="I932" s="19">
        <f t="shared" si="481"/>
        <v>0</v>
      </c>
      <c r="J932" s="19">
        <f t="shared" si="481"/>
        <v>0</v>
      </c>
      <c r="K932" s="19">
        <f t="shared" si="481"/>
        <v>0</v>
      </c>
      <c r="L932" s="19">
        <f t="shared" si="481"/>
        <v>0</v>
      </c>
      <c r="M932" s="19">
        <f t="shared" si="481"/>
        <v>0</v>
      </c>
      <c r="N932" s="19">
        <f t="shared" si="481"/>
        <v>0</v>
      </c>
      <c r="O932" s="19">
        <f t="shared" si="481"/>
        <v>0</v>
      </c>
      <c r="P932" s="19">
        <f t="shared" si="481"/>
        <v>0</v>
      </c>
      <c r="Q932" s="19">
        <f t="shared" si="481"/>
        <v>0</v>
      </c>
      <c r="R932" s="19">
        <f t="shared" si="481"/>
        <v>0</v>
      </c>
      <c r="S932" s="19">
        <f t="shared" si="481"/>
        <v>0</v>
      </c>
      <c r="T932" s="19">
        <f t="shared" si="481"/>
        <v>0</v>
      </c>
      <c r="U932" s="19">
        <f t="shared" si="481"/>
        <v>0</v>
      </c>
      <c r="V932" s="19">
        <f t="shared" si="481"/>
        <v>0</v>
      </c>
      <c r="W932" s="19">
        <f t="shared" si="481"/>
        <v>0</v>
      </c>
      <c r="X932" s="19">
        <f t="shared" si="481"/>
        <v>0</v>
      </c>
      <c r="Y932" s="19">
        <f t="shared" si="481"/>
        <v>0</v>
      </c>
      <c r="Z932" s="19">
        <f t="shared" si="481"/>
        <v>0</v>
      </c>
      <c r="AA932" s="19">
        <f t="shared" si="481"/>
        <v>0</v>
      </c>
      <c r="AB932" s="19">
        <f t="shared" si="481"/>
        <v>0</v>
      </c>
      <c r="AC932" s="19">
        <f t="shared" si="481"/>
        <v>0</v>
      </c>
      <c r="AD932" s="19">
        <f t="shared" si="481"/>
        <v>0</v>
      </c>
      <c r="AE932" s="19">
        <f t="shared" si="481"/>
        <v>0</v>
      </c>
      <c r="AF932" s="19">
        <f t="shared" si="481"/>
        <v>0</v>
      </c>
      <c r="AG932" s="19">
        <f t="shared" si="481"/>
        <v>0</v>
      </c>
      <c r="AH932" s="19">
        <f t="shared" si="481"/>
        <v>0</v>
      </c>
      <c r="AI932" s="19">
        <f t="shared" si="481"/>
        <v>8.8936604753687337E-2</v>
      </c>
      <c r="AJ932" s="19">
        <f t="shared" si="481"/>
        <v>0.78447511988519858</v>
      </c>
      <c r="AK932" s="19">
        <f t="shared" si="481"/>
        <v>0.12658827536111408</v>
      </c>
      <c r="AL932" s="19">
        <f t="shared" si="481"/>
        <v>0</v>
      </c>
      <c r="AM932" s="19">
        <f t="shared" si="481"/>
        <v>0</v>
      </c>
      <c r="AN932" s="19">
        <f t="shared" si="481"/>
        <v>0</v>
      </c>
      <c r="AO932" s="19">
        <f t="shared" si="481"/>
        <v>0</v>
      </c>
      <c r="AP932" s="19">
        <f t="shared" si="481"/>
        <v>0</v>
      </c>
      <c r="AQ932" s="19">
        <f t="shared" si="481"/>
        <v>0</v>
      </c>
      <c r="AR932" s="19">
        <f t="shared" si="481"/>
        <v>0</v>
      </c>
      <c r="AS932" s="19">
        <f t="shared" si="481"/>
        <v>0</v>
      </c>
      <c r="AT932" s="19">
        <f t="shared" si="481"/>
        <v>0</v>
      </c>
      <c r="AU932" s="19">
        <f t="shared" si="481"/>
        <v>0</v>
      </c>
      <c r="AV932" s="19">
        <f t="shared" si="481"/>
        <v>0</v>
      </c>
      <c r="AX932" s="35" t="str">
        <f t="shared" si="451"/>
        <v>OK</v>
      </c>
    </row>
    <row r="933" spans="1:50" ht="9.75" customHeight="1" x14ac:dyDescent="0.15">
      <c r="A933" s="25">
        <f t="shared" si="458"/>
        <v>933</v>
      </c>
      <c r="B933" s="53">
        <v>908</v>
      </c>
      <c r="C933" s="3" t="s">
        <v>1044</v>
      </c>
      <c r="F933" s="3">
        <f t="shared" si="453"/>
        <v>6358117.9453325067</v>
      </c>
      <c r="G933" s="3">
        <f>SUM(G$488:G$489)</f>
        <v>748604.76740266872</v>
      </c>
      <c r="H933" s="3">
        <f t="shared" ref="H933:AV933" si="482">SUM(H$488:H$489)</f>
        <v>0</v>
      </c>
      <c r="I933" s="3">
        <f t="shared" si="482"/>
        <v>0</v>
      </c>
      <c r="J933" s="3">
        <f t="shared" si="482"/>
        <v>890014.23259733128</v>
      </c>
      <c r="K933" s="3">
        <f t="shared" si="482"/>
        <v>0</v>
      </c>
      <c r="L933" s="3">
        <f t="shared" si="482"/>
        <v>0</v>
      </c>
      <c r="M933" s="3">
        <f t="shared" si="482"/>
        <v>0</v>
      </c>
      <c r="N933" s="3">
        <f t="shared" si="482"/>
        <v>0</v>
      </c>
      <c r="O933" s="3">
        <f t="shared" si="482"/>
        <v>0</v>
      </c>
      <c r="P933" s="3">
        <f t="shared" si="482"/>
        <v>0</v>
      </c>
      <c r="Q933" s="3">
        <f t="shared" si="482"/>
        <v>0</v>
      </c>
      <c r="R933" s="3">
        <f t="shared" si="482"/>
        <v>0</v>
      </c>
      <c r="S933" s="3">
        <f t="shared" si="482"/>
        <v>0</v>
      </c>
      <c r="T933" s="3">
        <f t="shared" si="482"/>
        <v>0</v>
      </c>
      <c r="U933" s="3">
        <f t="shared" si="482"/>
        <v>0</v>
      </c>
      <c r="V933" s="3">
        <f t="shared" si="482"/>
        <v>0</v>
      </c>
      <c r="W933" s="3">
        <f t="shared" si="482"/>
        <v>0</v>
      </c>
      <c r="X933" s="3">
        <f t="shared" si="482"/>
        <v>0</v>
      </c>
      <c r="Y933" s="3">
        <f t="shared" si="482"/>
        <v>0</v>
      </c>
      <c r="Z933" s="3">
        <f t="shared" si="482"/>
        <v>0</v>
      </c>
      <c r="AA933" s="3">
        <f t="shared" si="482"/>
        <v>0</v>
      </c>
      <c r="AB933" s="3">
        <f t="shared" si="482"/>
        <v>0</v>
      </c>
      <c r="AC933" s="3">
        <f t="shared" si="482"/>
        <v>0</v>
      </c>
      <c r="AD933" s="3">
        <f t="shared" si="482"/>
        <v>0</v>
      </c>
      <c r="AE933" s="3">
        <f t="shared" si="482"/>
        <v>0</v>
      </c>
      <c r="AF933" s="3">
        <f t="shared" si="482"/>
        <v>0</v>
      </c>
      <c r="AG933" s="3">
        <f t="shared" si="482"/>
        <v>0</v>
      </c>
      <c r="AH933" s="3">
        <f t="shared" si="482"/>
        <v>0</v>
      </c>
      <c r="AI933" s="3">
        <f t="shared" si="482"/>
        <v>0</v>
      </c>
      <c r="AJ933" s="3">
        <f t="shared" si="482"/>
        <v>0</v>
      </c>
      <c r="AK933" s="3">
        <f t="shared" si="482"/>
        <v>0</v>
      </c>
      <c r="AL933" s="3">
        <f t="shared" si="482"/>
        <v>0</v>
      </c>
      <c r="AM933" s="3">
        <f t="shared" si="482"/>
        <v>4719498.9453325067</v>
      </c>
      <c r="AN933" s="3">
        <f t="shared" si="482"/>
        <v>0</v>
      </c>
      <c r="AO933" s="3">
        <f t="shared" si="482"/>
        <v>0</v>
      </c>
      <c r="AP933" s="3">
        <f t="shared" si="482"/>
        <v>0</v>
      </c>
      <c r="AQ933" s="3">
        <f t="shared" si="482"/>
        <v>0</v>
      </c>
      <c r="AR933" s="3">
        <f t="shared" si="482"/>
        <v>0</v>
      </c>
      <c r="AS933" s="3">
        <f t="shared" si="482"/>
        <v>0</v>
      </c>
      <c r="AT933" s="3">
        <f t="shared" si="482"/>
        <v>0</v>
      </c>
      <c r="AU933" s="3">
        <f t="shared" si="482"/>
        <v>0</v>
      </c>
      <c r="AV933" s="3">
        <f t="shared" si="482"/>
        <v>0</v>
      </c>
      <c r="AX933" s="35" t="str">
        <f t="shared" si="451"/>
        <v/>
      </c>
    </row>
    <row r="934" spans="1:50" ht="9.75" customHeight="1" x14ac:dyDescent="0.15">
      <c r="A934" s="25">
        <f t="shared" si="458"/>
        <v>934</v>
      </c>
      <c r="B934" s="53"/>
      <c r="C934" s="3" t="str">
        <f>A487&amp;"-"&amp;A489</f>
        <v>487-489</v>
      </c>
      <c r="E934" s="4" t="s">
        <v>1078</v>
      </c>
      <c r="F934" s="19">
        <f t="shared" si="453"/>
        <v>1</v>
      </c>
      <c r="G934" s="19">
        <f>G933/$F$933</f>
        <v>0.11773999379049258</v>
      </c>
      <c r="H934" s="19">
        <f t="shared" ref="H934:AV934" si="483">H933/$F$933</f>
        <v>0</v>
      </c>
      <c r="I934" s="19">
        <f t="shared" si="483"/>
        <v>0</v>
      </c>
      <c r="J934" s="19">
        <f t="shared" si="483"/>
        <v>0.13998076793317282</v>
      </c>
      <c r="K934" s="19">
        <f t="shared" si="483"/>
        <v>0</v>
      </c>
      <c r="L934" s="19">
        <f t="shared" si="483"/>
        <v>0</v>
      </c>
      <c r="M934" s="19">
        <f t="shared" si="483"/>
        <v>0</v>
      </c>
      <c r="N934" s="19">
        <f t="shared" si="483"/>
        <v>0</v>
      </c>
      <c r="O934" s="19">
        <f t="shared" si="483"/>
        <v>0</v>
      </c>
      <c r="P934" s="19">
        <f t="shared" si="483"/>
        <v>0</v>
      </c>
      <c r="Q934" s="19">
        <f t="shared" si="483"/>
        <v>0</v>
      </c>
      <c r="R934" s="19">
        <f t="shared" si="483"/>
        <v>0</v>
      </c>
      <c r="S934" s="19">
        <f t="shared" si="483"/>
        <v>0</v>
      </c>
      <c r="T934" s="19">
        <f t="shared" si="483"/>
        <v>0</v>
      </c>
      <c r="U934" s="19">
        <f t="shared" si="483"/>
        <v>0</v>
      </c>
      <c r="V934" s="19">
        <f t="shared" si="483"/>
        <v>0</v>
      </c>
      <c r="W934" s="19">
        <f t="shared" si="483"/>
        <v>0</v>
      </c>
      <c r="X934" s="19">
        <f t="shared" si="483"/>
        <v>0</v>
      </c>
      <c r="Y934" s="19">
        <f t="shared" si="483"/>
        <v>0</v>
      </c>
      <c r="Z934" s="19">
        <f t="shared" si="483"/>
        <v>0</v>
      </c>
      <c r="AA934" s="19">
        <f t="shared" si="483"/>
        <v>0</v>
      </c>
      <c r="AB934" s="19">
        <f t="shared" si="483"/>
        <v>0</v>
      </c>
      <c r="AC934" s="19">
        <f t="shared" si="483"/>
        <v>0</v>
      </c>
      <c r="AD934" s="19">
        <f t="shared" si="483"/>
        <v>0</v>
      </c>
      <c r="AE934" s="19">
        <f t="shared" si="483"/>
        <v>0</v>
      </c>
      <c r="AF934" s="19">
        <f t="shared" si="483"/>
        <v>0</v>
      </c>
      <c r="AG934" s="19">
        <f t="shared" si="483"/>
        <v>0</v>
      </c>
      <c r="AH934" s="19">
        <f t="shared" si="483"/>
        <v>0</v>
      </c>
      <c r="AI934" s="19">
        <f t="shared" si="483"/>
        <v>0</v>
      </c>
      <c r="AJ934" s="19">
        <f t="shared" si="483"/>
        <v>0</v>
      </c>
      <c r="AK934" s="19">
        <f t="shared" si="483"/>
        <v>0</v>
      </c>
      <c r="AL934" s="19">
        <f t="shared" si="483"/>
        <v>0</v>
      </c>
      <c r="AM934" s="19">
        <f t="shared" si="483"/>
        <v>0.74227923827633457</v>
      </c>
      <c r="AN934" s="19">
        <f t="shared" si="483"/>
        <v>0</v>
      </c>
      <c r="AO934" s="19">
        <f t="shared" si="483"/>
        <v>0</v>
      </c>
      <c r="AP934" s="19">
        <f t="shared" si="483"/>
        <v>0</v>
      </c>
      <c r="AQ934" s="19">
        <f t="shared" si="483"/>
        <v>0</v>
      </c>
      <c r="AR934" s="19">
        <f t="shared" si="483"/>
        <v>0</v>
      </c>
      <c r="AS934" s="19">
        <f t="shared" si="483"/>
        <v>0</v>
      </c>
      <c r="AT934" s="19">
        <f t="shared" si="483"/>
        <v>0</v>
      </c>
      <c r="AU934" s="19">
        <f t="shared" si="483"/>
        <v>0</v>
      </c>
      <c r="AV934" s="19">
        <f t="shared" si="483"/>
        <v>0</v>
      </c>
      <c r="AX934" s="35" t="str">
        <f t="shared" si="451"/>
        <v>OK</v>
      </c>
    </row>
    <row r="935" spans="1:50" ht="9.75" customHeight="1" x14ac:dyDescent="0.15">
      <c r="A935" s="25">
        <f t="shared" si="458"/>
        <v>935</v>
      </c>
      <c r="B935" s="24" t="s">
        <v>1053</v>
      </c>
      <c r="C935" s="3" t="s">
        <v>1044</v>
      </c>
      <c r="F935" s="3">
        <f t="shared" si="453"/>
        <v>6642862.4759976165</v>
      </c>
      <c r="G935" s="3">
        <f>SUM(G$487:G$491)</f>
        <v>748604.76740266872</v>
      </c>
      <c r="H935" s="3">
        <f t="shared" ref="H935:AV935" si="484">SUM(H$487:H$491)</f>
        <v>0</v>
      </c>
      <c r="I935" s="3">
        <f t="shared" si="484"/>
        <v>0</v>
      </c>
      <c r="J935" s="3">
        <f t="shared" si="484"/>
        <v>890014.23259733128</v>
      </c>
      <c r="K935" s="3">
        <f t="shared" si="484"/>
        <v>0</v>
      </c>
      <c r="L935" s="3">
        <f t="shared" si="484"/>
        <v>0</v>
      </c>
      <c r="M935" s="3">
        <f t="shared" si="484"/>
        <v>0</v>
      </c>
      <c r="N935" s="3">
        <f t="shared" si="484"/>
        <v>0</v>
      </c>
      <c r="O935" s="3">
        <f t="shared" si="484"/>
        <v>0</v>
      </c>
      <c r="P935" s="3">
        <f t="shared" si="484"/>
        <v>0</v>
      </c>
      <c r="Q935" s="3">
        <f t="shared" si="484"/>
        <v>0</v>
      </c>
      <c r="R935" s="3">
        <f t="shared" si="484"/>
        <v>0</v>
      </c>
      <c r="S935" s="3">
        <f t="shared" si="484"/>
        <v>0</v>
      </c>
      <c r="T935" s="3">
        <f t="shared" si="484"/>
        <v>0</v>
      </c>
      <c r="U935" s="3">
        <f t="shared" si="484"/>
        <v>0</v>
      </c>
      <c r="V935" s="3">
        <f t="shared" si="484"/>
        <v>0</v>
      </c>
      <c r="W935" s="3">
        <f t="shared" si="484"/>
        <v>0</v>
      </c>
      <c r="X935" s="3">
        <f t="shared" si="484"/>
        <v>0</v>
      </c>
      <c r="Y935" s="3">
        <f t="shared" si="484"/>
        <v>0</v>
      </c>
      <c r="Z935" s="3">
        <f t="shared" si="484"/>
        <v>0</v>
      </c>
      <c r="AA935" s="3">
        <f t="shared" si="484"/>
        <v>0</v>
      </c>
      <c r="AB935" s="3">
        <f t="shared" si="484"/>
        <v>0</v>
      </c>
      <c r="AC935" s="3">
        <f t="shared" si="484"/>
        <v>0</v>
      </c>
      <c r="AD935" s="3">
        <f t="shared" si="484"/>
        <v>0</v>
      </c>
      <c r="AE935" s="3">
        <f t="shared" si="484"/>
        <v>0</v>
      </c>
      <c r="AF935" s="3">
        <f t="shared" si="484"/>
        <v>0</v>
      </c>
      <c r="AG935" s="3">
        <f t="shared" si="484"/>
        <v>0</v>
      </c>
      <c r="AH935" s="3">
        <f t="shared" si="484"/>
        <v>0</v>
      </c>
      <c r="AI935" s="3">
        <f t="shared" si="484"/>
        <v>0</v>
      </c>
      <c r="AJ935" s="3">
        <f t="shared" si="484"/>
        <v>0</v>
      </c>
      <c r="AK935" s="3">
        <f t="shared" si="484"/>
        <v>0</v>
      </c>
      <c r="AL935" s="3">
        <f t="shared" si="484"/>
        <v>0</v>
      </c>
      <c r="AM935" s="3">
        <f t="shared" si="484"/>
        <v>5004243.4759976165</v>
      </c>
      <c r="AN935" s="3">
        <f t="shared" si="484"/>
        <v>0</v>
      </c>
      <c r="AO935" s="3">
        <f t="shared" si="484"/>
        <v>0</v>
      </c>
      <c r="AP935" s="3">
        <f t="shared" si="484"/>
        <v>0</v>
      </c>
      <c r="AQ935" s="3">
        <f t="shared" si="484"/>
        <v>0</v>
      </c>
      <c r="AR935" s="3">
        <f t="shared" si="484"/>
        <v>0</v>
      </c>
      <c r="AS935" s="3">
        <f t="shared" si="484"/>
        <v>0</v>
      </c>
      <c r="AT935" s="3">
        <f t="shared" si="484"/>
        <v>0</v>
      </c>
      <c r="AU935" s="3">
        <f t="shared" si="484"/>
        <v>0</v>
      </c>
      <c r="AV935" s="3">
        <f t="shared" si="484"/>
        <v>0</v>
      </c>
      <c r="AX935" s="35" t="str">
        <f t="shared" si="451"/>
        <v/>
      </c>
    </row>
    <row r="936" spans="1:50" ht="10.5" customHeight="1" x14ac:dyDescent="0.15">
      <c r="A936" s="25">
        <f t="shared" si="458"/>
        <v>936</v>
      </c>
      <c r="B936" s="53" t="s">
        <v>48</v>
      </c>
      <c r="C936" s="3" t="str">
        <f>A487&amp;"-"&amp;A491</f>
        <v>487-491</v>
      </c>
      <c r="E936" s="4" t="s">
        <v>1055</v>
      </c>
      <c r="F936" s="19">
        <f t="shared" si="453"/>
        <v>1</v>
      </c>
      <c r="G936" s="19">
        <f>G935/$F$935</f>
        <v>0.11269310031745677</v>
      </c>
      <c r="H936" s="19">
        <f t="shared" ref="H936:AV936" si="485">H935/$F$935</f>
        <v>0</v>
      </c>
      <c r="I936" s="19">
        <f t="shared" si="485"/>
        <v>0</v>
      </c>
      <c r="J936" s="19">
        <f t="shared" si="485"/>
        <v>0.13398052960048223</v>
      </c>
      <c r="K936" s="19">
        <f t="shared" si="485"/>
        <v>0</v>
      </c>
      <c r="L936" s="19">
        <f t="shared" si="485"/>
        <v>0</v>
      </c>
      <c r="M936" s="19">
        <f t="shared" si="485"/>
        <v>0</v>
      </c>
      <c r="N936" s="19">
        <f t="shared" si="485"/>
        <v>0</v>
      </c>
      <c r="O936" s="19">
        <f t="shared" si="485"/>
        <v>0</v>
      </c>
      <c r="P936" s="19">
        <f t="shared" si="485"/>
        <v>0</v>
      </c>
      <c r="Q936" s="19">
        <f t="shared" si="485"/>
        <v>0</v>
      </c>
      <c r="R936" s="19">
        <f t="shared" si="485"/>
        <v>0</v>
      </c>
      <c r="S936" s="19">
        <f t="shared" si="485"/>
        <v>0</v>
      </c>
      <c r="T936" s="19">
        <f t="shared" si="485"/>
        <v>0</v>
      </c>
      <c r="U936" s="19">
        <f t="shared" si="485"/>
        <v>0</v>
      </c>
      <c r="V936" s="19">
        <f t="shared" si="485"/>
        <v>0</v>
      </c>
      <c r="W936" s="19">
        <f t="shared" si="485"/>
        <v>0</v>
      </c>
      <c r="X936" s="19">
        <f t="shared" si="485"/>
        <v>0</v>
      </c>
      <c r="Y936" s="19">
        <f t="shared" si="485"/>
        <v>0</v>
      </c>
      <c r="Z936" s="19">
        <f t="shared" si="485"/>
        <v>0</v>
      </c>
      <c r="AA936" s="19">
        <f t="shared" si="485"/>
        <v>0</v>
      </c>
      <c r="AB936" s="19">
        <f t="shared" si="485"/>
        <v>0</v>
      </c>
      <c r="AC936" s="19">
        <f t="shared" si="485"/>
        <v>0</v>
      </c>
      <c r="AD936" s="19">
        <f t="shared" si="485"/>
        <v>0</v>
      </c>
      <c r="AE936" s="19">
        <f t="shared" si="485"/>
        <v>0</v>
      </c>
      <c r="AF936" s="19">
        <f t="shared" si="485"/>
        <v>0</v>
      </c>
      <c r="AG936" s="19">
        <f t="shared" si="485"/>
        <v>0</v>
      </c>
      <c r="AH936" s="19">
        <f t="shared" si="485"/>
        <v>0</v>
      </c>
      <c r="AI936" s="19">
        <f t="shared" si="485"/>
        <v>0</v>
      </c>
      <c r="AJ936" s="19">
        <f t="shared" si="485"/>
        <v>0</v>
      </c>
      <c r="AK936" s="19">
        <f t="shared" si="485"/>
        <v>0</v>
      </c>
      <c r="AL936" s="19">
        <f t="shared" si="485"/>
        <v>0</v>
      </c>
      <c r="AM936" s="19">
        <f t="shared" si="485"/>
        <v>0.75332637008206105</v>
      </c>
      <c r="AN936" s="19">
        <f t="shared" si="485"/>
        <v>0</v>
      </c>
      <c r="AO936" s="19">
        <f t="shared" si="485"/>
        <v>0</v>
      </c>
      <c r="AP936" s="19">
        <f t="shared" si="485"/>
        <v>0</v>
      </c>
      <c r="AQ936" s="19">
        <f t="shared" si="485"/>
        <v>0</v>
      </c>
      <c r="AR936" s="19">
        <f t="shared" si="485"/>
        <v>0</v>
      </c>
      <c r="AS936" s="19">
        <f t="shared" si="485"/>
        <v>0</v>
      </c>
      <c r="AT936" s="19">
        <f t="shared" si="485"/>
        <v>0</v>
      </c>
      <c r="AU936" s="19">
        <f t="shared" si="485"/>
        <v>0</v>
      </c>
      <c r="AV936" s="19">
        <f t="shared" si="485"/>
        <v>0</v>
      </c>
      <c r="AX936" s="35" t="str">
        <f t="shared" si="451"/>
        <v>OK</v>
      </c>
    </row>
    <row r="937" spans="1:50" ht="10.5" customHeight="1" x14ac:dyDescent="0.15">
      <c r="A937" s="25">
        <f t="shared" si="458"/>
        <v>937</v>
      </c>
      <c r="B937" s="28" t="s">
        <v>1075</v>
      </c>
      <c r="E937" s="3"/>
      <c r="AX937" s="3"/>
    </row>
    <row r="938" spans="1:50" ht="10.5" customHeight="1" x14ac:dyDescent="0.15">
      <c r="A938" s="25">
        <f t="shared" si="458"/>
        <v>938</v>
      </c>
      <c r="B938" s="24" t="s">
        <v>688</v>
      </c>
      <c r="F938" s="3">
        <f>SUM(G938:S938,T938:AH938,AI938:AW938)</f>
        <v>5860216754.5293417</v>
      </c>
      <c r="G938" s="3">
        <f t="shared" ref="G938:AV938" si="486">SUM(G$13:G$65,G$899,G$901,G$903,G$85:G$108)</f>
        <v>1020248860.5024688</v>
      </c>
      <c r="H938" s="3">
        <f t="shared" si="486"/>
        <v>176879074.24345976</v>
      </c>
      <c r="I938" s="3">
        <f t="shared" si="486"/>
        <v>0</v>
      </c>
      <c r="J938" s="3">
        <f t="shared" si="486"/>
        <v>1212971178.0875969</v>
      </c>
      <c r="K938" s="3">
        <f t="shared" si="486"/>
        <v>0</v>
      </c>
      <c r="L938" s="3">
        <f t="shared" si="486"/>
        <v>0</v>
      </c>
      <c r="M938" s="3">
        <f t="shared" si="486"/>
        <v>0</v>
      </c>
      <c r="N938" s="3">
        <f t="shared" si="486"/>
        <v>1342029748.6446128</v>
      </c>
      <c r="O938" s="3">
        <f t="shared" si="486"/>
        <v>0</v>
      </c>
      <c r="P938" s="3">
        <f t="shared" si="486"/>
        <v>83423.125901034233</v>
      </c>
      <c r="Q938" s="3">
        <f t="shared" si="486"/>
        <v>374410299.12376994</v>
      </c>
      <c r="R938" s="3">
        <f t="shared" si="486"/>
        <v>5696902.4359330507</v>
      </c>
      <c r="S938" s="3">
        <f t="shared" si="486"/>
        <v>0</v>
      </c>
      <c r="T938" s="3">
        <f t="shared" si="486"/>
        <v>505695754.66695666</v>
      </c>
      <c r="U938" s="3">
        <f t="shared" si="486"/>
        <v>243483141.13594198</v>
      </c>
      <c r="V938" s="3">
        <f t="shared" si="486"/>
        <v>31781291.19187725</v>
      </c>
      <c r="W938" s="3">
        <f t="shared" si="486"/>
        <v>114566365.65547329</v>
      </c>
      <c r="X938" s="3">
        <f t="shared" si="486"/>
        <v>55161583.463746399</v>
      </c>
      <c r="Y938" s="3">
        <f t="shared" si="486"/>
        <v>32711975.072206087</v>
      </c>
      <c r="Z938" s="3">
        <f t="shared" si="486"/>
        <v>334321478.1485461</v>
      </c>
      <c r="AA938" s="3">
        <f t="shared" si="486"/>
        <v>160969600.59004077</v>
      </c>
      <c r="AB938" s="3">
        <f t="shared" si="486"/>
        <v>37431223.347408429</v>
      </c>
      <c r="AC938" s="3">
        <f t="shared" si="486"/>
        <v>18022440.870974433</v>
      </c>
      <c r="AD938" s="3">
        <f t="shared" si="486"/>
        <v>68522304.595474184</v>
      </c>
      <c r="AE938" s="3">
        <f t="shared" si="486"/>
        <v>115128495.66534837</v>
      </c>
      <c r="AF938" s="3">
        <f t="shared" si="486"/>
        <v>5420184.7089495296</v>
      </c>
      <c r="AG938" s="3">
        <f t="shared" si="486"/>
        <v>4681429.252655942</v>
      </c>
      <c r="AH938" s="3">
        <f t="shared" si="486"/>
        <v>0</v>
      </c>
      <c r="AI938" s="3">
        <f t="shared" si="486"/>
        <v>0</v>
      </c>
      <c r="AJ938" s="3">
        <f t="shared" si="486"/>
        <v>0</v>
      </c>
      <c r="AK938" s="3">
        <f t="shared" si="486"/>
        <v>0</v>
      </c>
      <c r="AL938" s="3">
        <f t="shared" si="486"/>
        <v>0</v>
      </c>
      <c r="AM938" s="3">
        <f t="shared" si="486"/>
        <v>0</v>
      </c>
      <c r="AN938" s="3">
        <f t="shared" si="486"/>
        <v>0</v>
      </c>
      <c r="AO938" s="3">
        <f t="shared" si="486"/>
        <v>0</v>
      </c>
      <c r="AP938" s="3">
        <f t="shared" si="486"/>
        <v>0</v>
      </c>
      <c r="AQ938" s="3">
        <f t="shared" si="486"/>
        <v>0</v>
      </c>
      <c r="AR938" s="3">
        <f t="shared" si="486"/>
        <v>0</v>
      </c>
      <c r="AS938" s="3">
        <f t="shared" si="486"/>
        <v>0</v>
      </c>
      <c r="AT938" s="3">
        <f t="shared" si="486"/>
        <v>0</v>
      </c>
      <c r="AU938" s="3">
        <f t="shared" si="486"/>
        <v>0</v>
      </c>
      <c r="AV938" s="3">
        <f t="shared" si="486"/>
        <v>0</v>
      </c>
      <c r="AX938" s="35" t="str">
        <f t="shared" ref="AX938:AX984" si="487">IF(E938&lt;&gt;0,IF(ROUND(SUM(G938:AV938),5)=ROUND(F938,5),"OK","ERROR!"),"")</f>
        <v/>
      </c>
    </row>
    <row r="939" spans="1:50" ht="9.75" customHeight="1" x14ac:dyDescent="0.15">
      <c r="A939" s="25">
        <f t="shared" si="458"/>
        <v>939</v>
      </c>
      <c r="B939" s="24"/>
      <c r="E939" s="4" t="s">
        <v>689</v>
      </c>
      <c r="F939" s="19">
        <f>SUM(G939:AV939)</f>
        <v>1</v>
      </c>
      <c r="G939" s="21">
        <f t="shared" ref="G939:AV939" si="488">G938/$F$938</f>
        <v>0.17409746144866092</v>
      </c>
      <c r="H939" s="19">
        <f t="shared" si="488"/>
        <v>3.0183025927624695E-2</v>
      </c>
      <c r="I939" s="19">
        <f t="shared" si="488"/>
        <v>0</v>
      </c>
      <c r="J939" s="19">
        <f t="shared" si="488"/>
        <v>0.20698401251968976</v>
      </c>
      <c r="K939" s="19">
        <f t="shared" si="488"/>
        <v>0</v>
      </c>
      <c r="L939" s="19">
        <f t="shared" si="488"/>
        <v>0</v>
      </c>
      <c r="M939" s="19">
        <f t="shared" si="488"/>
        <v>0</v>
      </c>
      <c r="N939" s="19">
        <f t="shared" si="488"/>
        <v>0.2290068447736788</v>
      </c>
      <c r="O939" s="19">
        <f t="shared" si="488"/>
        <v>0</v>
      </c>
      <c r="P939" s="19">
        <f t="shared" si="488"/>
        <v>1.4235501756237392E-5</v>
      </c>
      <c r="Q939" s="19">
        <f t="shared" si="488"/>
        <v>6.3890179289765939E-2</v>
      </c>
      <c r="R939" s="19">
        <f t="shared" si="488"/>
        <v>9.7213169317157666E-4</v>
      </c>
      <c r="S939" s="19">
        <f t="shared" si="488"/>
        <v>0</v>
      </c>
      <c r="T939" s="19">
        <f t="shared" si="488"/>
        <v>8.6293011990743532E-2</v>
      </c>
      <c r="U939" s="19">
        <f t="shared" si="488"/>
        <v>4.1548487254802424E-2</v>
      </c>
      <c r="V939" s="19">
        <f t="shared" si="488"/>
        <v>5.423227932194419E-3</v>
      </c>
      <c r="W939" s="19">
        <f t="shared" si="488"/>
        <v>1.9549851217862433E-2</v>
      </c>
      <c r="X939" s="19">
        <f t="shared" si="488"/>
        <v>9.4128913271189496E-3</v>
      </c>
      <c r="Y939" s="19">
        <f t="shared" si="488"/>
        <v>5.5820418326545879E-3</v>
      </c>
      <c r="Z939" s="19">
        <f t="shared" si="488"/>
        <v>5.7049336594956181E-2</v>
      </c>
      <c r="AA939" s="19">
        <f t="shared" si="488"/>
        <v>2.7468199101275206E-2</v>
      </c>
      <c r="AB939" s="19">
        <f t="shared" si="488"/>
        <v>6.3873445156235843E-3</v>
      </c>
      <c r="AC939" s="19">
        <f t="shared" si="488"/>
        <v>3.0753881001150596E-3</v>
      </c>
      <c r="AD939" s="19">
        <f t="shared" si="488"/>
        <v>1.1692793537459775E-2</v>
      </c>
      <c r="AE939" s="19">
        <f t="shared" si="488"/>
        <v>1.9645774292625942E-2</v>
      </c>
      <c r="AF939" s="19">
        <f t="shared" si="488"/>
        <v>9.2491198465658917E-4</v>
      </c>
      <c r="AG939" s="19">
        <f t="shared" si="488"/>
        <v>7.9884916356339224E-4</v>
      </c>
      <c r="AH939" s="19">
        <f t="shared" si="488"/>
        <v>0</v>
      </c>
      <c r="AI939" s="19">
        <f t="shared" si="488"/>
        <v>0</v>
      </c>
      <c r="AJ939" s="19">
        <f t="shared" si="488"/>
        <v>0</v>
      </c>
      <c r="AK939" s="19">
        <f t="shared" si="488"/>
        <v>0</v>
      </c>
      <c r="AL939" s="19">
        <f t="shared" si="488"/>
        <v>0</v>
      </c>
      <c r="AM939" s="19">
        <f t="shared" si="488"/>
        <v>0</v>
      </c>
      <c r="AN939" s="19">
        <f t="shared" si="488"/>
        <v>0</v>
      </c>
      <c r="AO939" s="19">
        <f t="shared" si="488"/>
        <v>0</v>
      </c>
      <c r="AP939" s="19">
        <f t="shared" si="488"/>
        <v>0</v>
      </c>
      <c r="AQ939" s="19">
        <f t="shared" si="488"/>
        <v>0</v>
      </c>
      <c r="AR939" s="19">
        <f t="shared" si="488"/>
        <v>0</v>
      </c>
      <c r="AS939" s="19">
        <f t="shared" si="488"/>
        <v>0</v>
      </c>
      <c r="AT939" s="19">
        <f t="shared" si="488"/>
        <v>0</v>
      </c>
      <c r="AU939" s="19">
        <f t="shared" si="488"/>
        <v>0</v>
      </c>
      <c r="AV939" s="19">
        <f t="shared" si="488"/>
        <v>0</v>
      </c>
      <c r="AX939" s="35" t="str">
        <f t="shared" si="487"/>
        <v>OK</v>
      </c>
    </row>
    <row r="940" spans="1:50" ht="9.75" customHeight="1" x14ac:dyDescent="0.15">
      <c r="A940" s="25">
        <f t="shared" si="458"/>
        <v>940</v>
      </c>
      <c r="B940" s="24" t="s">
        <v>685</v>
      </c>
      <c r="F940" s="3">
        <f>SUM(G940:S940,T940:AH940,AI940:AW940)</f>
        <v>5784025859.5139551</v>
      </c>
      <c r="G940" s="3">
        <f t="shared" ref="G940:AV940" si="489">SUM(G$20:G$49,G$51:G$65,G$899,G$901,G$903,G$85:G$108)</f>
        <v>1007058661.9684961</v>
      </c>
      <c r="H940" s="3">
        <f t="shared" si="489"/>
        <v>174592308.53746572</v>
      </c>
      <c r="I940" s="3">
        <f t="shared" si="489"/>
        <v>0</v>
      </c>
      <c r="J940" s="3">
        <f t="shared" si="489"/>
        <v>1197289385.8559618</v>
      </c>
      <c r="K940" s="3">
        <f t="shared" si="489"/>
        <v>0</v>
      </c>
      <c r="L940" s="3">
        <f t="shared" si="489"/>
        <v>0</v>
      </c>
      <c r="M940" s="3">
        <f t="shared" si="489"/>
        <v>0</v>
      </c>
      <c r="N940" s="3">
        <f t="shared" si="489"/>
        <v>1324679433.9239454</v>
      </c>
      <c r="O940" s="3">
        <f t="shared" si="489"/>
        <v>0</v>
      </c>
      <c r="P940" s="3">
        <f t="shared" si="489"/>
        <v>82344.597283597381</v>
      </c>
      <c r="Q940" s="3">
        <f t="shared" si="489"/>
        <v>369329205.30552143</v>
      </c>
      <c r="R940" s="3">
        <f t="shared" si="489"/>
        <v>5436220.3017565301</v>
      </c>
      <c r="S940" s="3">
        <f t="shared" si="489"/>
        <v>0</v>
      </c>
      <c r="T940" s="3">
        <f t="shared" si="489"/>
        <v>499157911.1465441</v>
      </c>
      <c r="U940" s="3">
        <f t="shared" si="489"/>
        <v>240335290.55203965</v>
      </c>
      <c r="V940" s="3">
        <f t="shared" si="489"/>
        <v>31370409.536708914</v>
      </c>
      <c r="W940" s="3">
        <f t="shared" si="489"/>
        <v>113085204.37530565</v>
      </c>
      <c r="X940" s="3">
        <f t="shared" si="489"/>
        <v>54448431.736258276</v>
      </c>
      <c r="Y940" s="3">
        <f t="shared" si="489"/>
        <v>32289061.151549254</v>
      </c>
      <c r="Z940" s="3">
        <f t="shared" si="489"/>
        <v>329999232.03618217</v>
      </c>
      <c r="AA940" s="3">
        <f t="shared" si="489"/>
        <v>158888519.1285322</v>
      </c>
      <c r="AB940" s="3">
        <f t="shared" si="489"/>
        <v>36947297.036450699</v>
      </c>
      <c r="AC940" s="3">
        <f t="shared" si="489"/>
        <v>17789439.313846633</v>
      </c>
      <c r="AD940" s="3">
        <f t="shared" si="489"/>
        <v>67636419.948492542</v>
      </c>
      <c r="AE940" s="3">
        <f t="shared" si="489"/>
        <v>113640066.93630703</v>
      </c>
      <c r="AF940" s="3">
        <f t="shared" si="489"/>
        <v>5350110.323013301</v>
      </c>
      <c r="AG940" s="3">
        <f t="shared" si="489"/>
        <v>4620905.8022941658</v>
      </c>
      <c r="AH940" s="3">
        <f t="shared" si="489"/>
        <v>0</v>
      </c>
      <c r="AI940" s="3">
        <f t="shared" si="489"/>
        <v>0</v>
      </c>
      <c r="AJ940" s="3">
        <f t="shared" si="489"/>
        <v>0</v>
      </c>
      <c r="AK940" s="3">
        <f t="shared" si="489"/>
        <v>0</v>
      </c>
      <c r="AL940" s="3">
        <f t="shared" si="489"/>
        <v>0</v>
      </c>
      <c r="AM940" s="3">
        <f t="shared" si="489"/>
        <v>0</v>
      </c>
      <c r="AN940" s="3">
        <f t="shared" si="489"/>
        <v>0</v>
      </c>
      <c r="AO940" s="3">
        <f t="shared" si="489"/>
        <v>0</v>
      </c>
      <c r="AP940" s="3">
        <f t="shared" si="489"/>
        <v>0</v>
      </c>
      <c r="AQ940" s="3">
        <f t="shared" si="489"/>
        <v>0</v>
      </c>
      <c r="AR940" s="3">
        <f t="shared" si="489"/>
        <v>0</v>
      </c>
      <c r="AS940" s="3">
        <f t="shared" si="489"/>
        <v>0</v>
      </c>
      <c r="AT940" s="3">
        <f t="shared" si="489"/>
        <v>0</v>
      </c>
      <c r="AU940" s="3">
        <f t="shared" si="489"/>
        <v>0</v>
      </c>
      <c r="AV940" s="3">
        <f t="shared" si="489"/>
        <v>0</v>
      </c>
      <c r="AX940" s="35" t="str">
        <f t="shared" si="487"/>
        <v/>
      </c>
    </row>
    <row r="941" spans="1:50" ht="9.75" customHeight="1" x14ac:dyDescent="0.15">
      <c r="A941" s="25">
        <f t="shared" si="458"/>
        <v>941</v>
      </c>
      <c r="B941" s="24"/>
      <c r="E941" s="4" t="s">
        <v>679</v>
      </c>
      <c r="F941" s="19">
        <f>SUM(G941:$AV$941)</f>
        <v>1.0000000000000002</v>
      </c>
      <c r="G941" s="19">
        <f>G940/$F$940</f>
        <v>0.17411033187412506</v>
      </c>
      <c r="H941" s="19">
        <f t="shared" ref="H941:AV941" si="490">H940/$F$940</f>
        <v>3.0185257254734525E-2</v>
      </c>
      <c r="I941" s="19">
        <f t="shared" si="490"/>
        <v>0</v>
      </c>
      <c r="J941" s="19">
        <f t="shared" si="490"/>
        <v>0.20699931413456246</v>
      </c>
      <c r="K941" s="19">
        <f t="shared" si="490"/>
        <v>0</v>
      </c>
      <c r="L941" s="19">
        <f t="shared" si="490"/>
        <v>0</v>
      </c>
      <c r="M941" s="19">
        <f t="shared" si="490"/>
        <v>0</v>
      </c>
      <c r="N941" s="19">
        <f t="shared" si="490"/>
        <v>0.22902377446065936</v>
      </c>
      <c r="O941" s="19">
        <f t="shared" si="490"/>
        <v>0</v>
      </c>
      <c r="P941" s="19">
        <f t="shared" si="490"/>
        <v>1.4236554137833158E-5</v>
      </c>
      <c r="Q941" s="19">
        <f t="shared" si="490"/>
        <v>6.3853311564647297E-2</v>
      </c>
      <c r="R941" s="19">
        <f t="shared" si="490"/>
        <v>9.398679110008938E-4</v>
      </c>
      <c r="S941" s="19">
        <f t="shared" si="490"/>
        <v>0</v>
      </c>
      <c r="T941" s="19">
        <f t="shared" si="490"/>
        <v>8.6299391335793493E-2</v>
      </c>
      <c r="U941" s="19">
        <f t="shared" si="490"/>
        <v>4.1551558791307959E-2</v>
      </c>
      <c r="V941" s="19">
        <f t="shared" si="490"/>
        <v>5.4236288527494654E-3</v>
      </c>
      <c r="W941" s="19">
        <f t="shared" si="490"/>
        <v>1.9551296471003062E-2</v>
      </c>
      <c r="X941" s="19">
        <f t="shared" si="490"/>
        <v>9.413587189742216E-3</v>
      </c>
      <c r="Y941" s="19">
        <f t="shared" si="490"/>
        <v>5.5824544937740951E-3</v>
      </c>
      <c r="Z941" s="19">
        <f t="shared" si="490"/>
        <v>5.7053554055844551E-2</v>
      </c>
      <c r="AA941" s="19">
        <f t="shared" si="490"/>
        <v>2.7470229730591829E-2</v>
      </c>
      <c r="AB941" s="19">
        <f t="shared" si="490"/>
        <v>6.3878167099957368E-3</v>
      </c>
      <c r="AC941" s="19">
        <f t="shared" si="490"/>
        <v>3.0756154529609104E-3</v>
      </c>
      <c r="AD941" s="19">
        <f t="shared" si="490"/>
        <v>1.1693657945397945E-2</v>
      </c>
      <c r="AE941" s="19">
        <f t="shared" si="490"/>
        <v>1.9647226637028982E-2</v>
      </c>
      <c r="AF941" s="19">
        <f t="shared" si="490"/>
        <v>9.2498036021278836E-4</v>
      </c>
      <c r="AG941" s="19">
        <f t="shared" si="490"/>
        <v>7.9890821972958314E-4</v>
      </c>
      <c r="AH941" s="19">
        <f t="shared" si="490"/>
        <v>0</v>
      </c>
      <c r="AI941" s="19">
        <f t="shared" si="490"/>
        <v>0</v>
      </c>
      <c r="AJ941" s="19">
        <f t="shared" si="490"/>
        <v>0</v>
      </c>
      <c r="AK941" s="19">
        <f t="shared" si="490"/>
        <v>0</v>
      </c>
      <c r="AL941" s="19">
        <f t="shared" si="490"/>
        <v>0</v>
      </c>
      <c r="AM941" s="19">
        <f t="shared" si="490"/>
        <v>0</v>
      </c>
      <c r="AN941" s="19">
        <f t="shared" si="490"/>
        <v>0</v>
      </c>
      <c r="AO941" s="19">
        <f t="shared" si="490"/>
        <v>0</v>
      </c>
      <c r="AP941" s="19">
        <f t="shared" si="490"/>
        <v>0</v>
      </c>
      <c r="AQ941" s="19">
        <f t="shared" si="490"/>
        <v>0</v>
      </c>
      <c r="AR941" s="19">
        <f t="shared" si="490"/>
        <v>0</v>
      </c>
      <c r="AS941" s="19">
        <f t="shared" si="490"/>
        <v>0</v>
      </c>
      <c r="AT941" s="19">
        <f t="shared" si="490"/>
        <v>0</v>
      </c>
      <c r="AU941" s="19">
        <f t="shared" si="490"/>
        <v>0</v>
      </c>
      <c r="AV941" s="19">
        <f t="shared" si="490"/>
        <v>0</v>
      </c>
      <c r="AX941" s="35" t="str">
        <f t="shared" si="487"/>
        <v>OK</v>
      </c>
    </row>
    <row r="942" spans="1:50" ht="9.75" customHeight="1" x14ac:dyDescent="0.15">
      <c r="A942" s="25">
        <f t="shared" si="458"/>
        <v>942</v>
      </c>
      <c r="B942" s="24" t="s">
        <v>686</v>
      </c>
      <c r="F942" s="3">
        <f>SUM(G942:S942,T942:AH942,AI942:AW942)</f>
        <v>5817099764.7044058</v>
      </c>
      <c r="G942" s="3">
        <f t="shared" ref="G942:AV942" si="491">SUM(G$20:G$49,G$51:G$65,G$70,G$75,G$80,G$85:G$108)</f>
        <v>1007058661.9684961</v>
      </c>
      <c r="H942" s="3">
        <f t="shared" si="491"/>
        <v>174592308.53746572</v>
      </c>
      <c r="I942" s="3">
        <f t="shared" si="491"/>
        <v>0</v>
      </c>
      <c r="J942" s="3">
        <f t="shared" si="491"/>
        <v>1197289385.8559618</v>
      </c>
      <c r="K942" s="3">
        <f t="shared" si="491"/>
        <v>0</v>
      </c>
      <c r="L942" s="3">
        <f t="shared" si="491"/>
        <v>0</v>
      </c>
      <c r="M942" s="3">
        <f t="shared" si="491"/>
        <v>0</v>
      </c>
      <c r="N942" s="3">
        <f t="shared" si="491"/>
        <v>1324679433.9239454</v>
      </c>
      <c r="O942" s="3">
        <f t="shared" si="491"/>
        <v>0</v>
      </c>
      <c r="P942" s="3">
        <f t="shared" si="491"/>
        <v>82344.597283597381</v>
      </c>
      <c r="Q942" s="3">
        <f t="shared" si="491"/>
        <v>387936506.69945991</v>
      </c>
      <c r="R942" s="3">
        <f t="shared" si="491"/>
        <v>19902824.098268583</v>
      </c>
      <c r="S942" s="3">
        <f t="shared" si="491"/>
        <v>0</v>
      </c>
      <c r="T942" s="3">
        <f t="shared" si="491"/>
        <v>499157911.1465441</v>
      </c>
      <c r="U942" s="3">
        <f t="shared" si="491"/>
        <v>240335290.55203965</v>
      </c>
      <c r="V942" s="3">
        <f t="shared" si="491"/>
        <v>31370409.536708914</v>
      </c>
      <c r="W942" s="3">
        <f t="shared" si="491"/>
        <v>113085204.37530565</v>
      </c>
      <c r="X942" s="3">
        <f t="shared" si="491"/>
        <v>54448431.736258276</v>
      </c>
      <c r="Y942" s="3">
        <f t="shared" si="491"/>
        <v>32289061.151549254</v>
      </c>
      <c r="Z942" s="3">
        <f t="shared" si="491"/>
        <v>329999232.03618217</v>
      </c>
      <c r="AA942" s="3">
        <f t="shared" si="491"/>
        <v>158888519.1285322</v>
      </c>
      <c r="AB942" s="3">
        <f t="shared" si="491"/>
        <v>36947297.036450699</v>
      </c>
      <c r="AC942" s="3">
        <f t="shared" si="491"/>
        <v>17789439.313846633</v>
      </c>
      <c r="AD942" s="3">
        <f t="shared" si="491"/>
        <v>67636419.948492542</v>
      </c>
      <c r="AE942" s="3">
        <f t="shared" si="491"/>
        <v>113640066.93630703</v>
      </c>
      <c r="AF942" s="3">
        <f t="shared" si="491"/>
        <v>5350110.323013301</v>
      </c>
      <c r="AG942" s="3">
        <f t="shared" si="491"/>
        <v>4620905.8022941658</v>
      </c>
      <c r="AH942" s="3">
        <f t="shared" si="491"/>
        <v>0</v>
      </c>
      <c r="AI942" s="3">
        <f t="shared" si="491"/>
        <v>0</v>
      </c>
      <c r="AJ942" s="3">
        <f t="shared" si="491"/>
        <v>0</v>
      </c>
      <c r="AK942" s="3">
        <f t="shared" si="491"/>
        <v>0</v>
      </c>
      <c r="AL942" s="3">
        <f t="shared" si="491"/>
        <v>0</v>
      </c>
      <c r="AM942" s="3">
        <f t="shared" si="491"/>
        <v>0</v>
      </c>
      <c r="AN942" s="3">
        <f t="shared" si="491"/>
        <v>0</v>
      </c>
      <c r="AO942" s="3">
        <f t="shared" si="491"/>
        <v>0</v>
      </c>
      <c r="AP942" s="3">
        <f t="shared" si="491"/>
        <v>0</v>
      </c>
      <c r="AQ942" s="3">
        <f t="shared" si="491"/>
        <v>0</v>
      </c>
      <c r="AR942" s="3">
        <f t="shared" si="491"/>
        <v>0</v>
      </c>
      <c r="AS942" s="3">
        <f t="shared" si="491"/>
        <v>0</v>
      </c>
      <c r="AT942" s="3">
        <f t="shared" si="491"/>
        <v>0</v>
      </c>
      <c r="AU942" s="3">
        <f t="shared" si="491"/>
        <v>0</v>
      </c>
      <c r="AV942" s="3">
        <f t="shared" si="491"/>
        <v>0</v>
      </c>
      <c r="AW942" s="3">
        <f>SUM(AW$20:AW$49,AW$51:AW$78,AW$80:AW$108)</f>
        <v>0</v>
      </c>
      <c r="AX942" s="35" t="str">
        <f t="shared" si="487"/>
        <v/>
      </c>
    </row>
    <row r="943" spans="1:50" ht="9.75" customHeight="1" x14ac:dyDescent="0.15">
      <c r="A943" s="25">
        <f t="shared" si="458"/>
        <v>943</v>
      </c>
      <c r="B943" s="24"/>
      <c r="E943" s="4" t="s">
        <v>639</v>
      </c>
      <c r="F943" s="19">
        <f>SUM(G943:AV943)</f>
        <v>0.99999999999999989</v>
      </c>
      <c r="G943" s="21">
        <f>G942/$F$942</f>
        <v>0.17312040410220977</v>
      </c>
      <c r="H943" s="21">
        <f t="shared" ref="H943:AV943" si="492">H942/$F$942</f>
        <v>3.001363490391119E-2</v>
      </c>
      <c r="I943" s="21">
        <f t="shared" si="492"/>
        <v>0</v>
      </c>
      <c r="J943" s="21">
        <f t="shared" si="492"/>
        <v>0.20582239161868693</v>
      </c>
      <c r="K943" s="21">
        <f t="shared" si="492"/>
        <v>0</v>
      </c>
      <c r="L943" s="21">
        <f t="shared" si="492"/>
        <v>0</v>
      </c>
      <c r="M943" s="21">
        <f t="shared" si="492"/>
        <v>0</v>
      </c>
      <c r="N943" s="21">
        <f t="shared" si="492"/>
        <v>0.22772162890544109</v>
      </c>
      <c r="O943" s="21">
        <f t="shared" si="492"/>
        <v>0</v>
      </c>
      <c r="P943" s="21">
        <f t="shared" si="492"/>
        <v>1.4155610289379607E-5</v>
      </c>
      <c r="Q943" s="21">
        <f t="shared" si="492"/>
        <v>6.6688989770003163E-2</v>
      </c>
      <c r="R943" s="21">
        <f t="shared" si="492"/>
        <v>3.4214342031797591E-3</v>
      </c>
      <c r="S943" s="21">
        <f t="shared" si="492"/>
        <v>0</v>
      </c>
      <c r="T943" s="21">
        <f t="shared" si="492"/>
        <v>8.5808724508253068E-2</v>
      </c>
      <c r="U943" s="21">
        <f t="shared" si="492"/>
        <v>4.1315311800269976E-2</v>
      </c>
      <c r="V943" s="21">
        <f t="shared" si="492"/>
        <v>5.3927920794913497E-3</v>
      </c>
      <c r="W943" s="21">
        <f t="shared" si="492"/>
        <v>1.9440134938282606E-2</v>
      </c>
      <c r="X943" s="21">
        <f t="shared" si="492"/>
        <v>9.3600649702842188E-3</v>
      </c>
      <c r="Y943" s="21">
        <f t="shared" si="492"/>
        <v>5.5507146959151406E-3</v>
      </c>
      <c r="Z943" s="21">
        <f t="shared" si="492"/>
        <v>5.6729168380173202E-2</v>
      </c>
      <c r="AA943" s="21">
        <f t="shared" si="492"/>
        <v>2.7314044034898219E-2</v>
      </c>
      <c r="AB943" s="21">
        <f t="shared" si="492"/>
        <v>6.3514979166475003E-3</v>
      </c>
      <c r="AC943" s="21">
        <f t="shared" si="492"/>
        <v>3.0581286265339816E-3</v>
      </c>
      <c r="AD943" s="21">
        <f t="shared" si="492"/>
        <v>1.1627172076174539E-2</v>
      </c>
      <c r="AE943" s="21">
        <f t="shared" si="492"/>
        <v>1.9535519680412703E-2</v>
      </c>
      <c r="AF943" s="21">
        <f t="shared" si="492"/>
        <v>9.1972125963446754E-4</v>
      </c>
      <c r="AG943" s="21">
        <f t="shared" si="492"/>
        <v>7.94365919307725E-4</v>
      </c>
      <c r="AH943" s="21">
        <f t="shared" si="492"/>
        <v>0</v>
      </c>
      <c r="AI943" s="21">
        <f t="shared" si="492"/>
        <v>0</v>
      </c>
      <c r="AJ943" s="21">
        <f t="shared" si="492"/>
        <v>0</v>
      </c>
      <c r="AK943" s="21">
        <f t="shared" si="492"/>
        <v>0</v>
      </c>
      <c r="AL943" s="21">
        <f t="shared" si="492"/>
        <v>0</v>
      </c>
      <c r="AM943" s="21">
        <f t="shared" si="492"/>
        <v>0</v>
      </c>
      <c r="AN943" s="21">
        <f t="shared" si="492"/>
        <v>0</v>
      </c>
      <c r="AO943" s="21">
        <f t="shared" si="492"/>
        <v>0</v>
      </c>
      <c r="AP943" s="21">
        <f t="shared" si="492"/>
        <v>0</v>
      </c>
      <c r="AQ943" s="21">
        <f t="shared" si="492"/>
        <v>0</v>
      </c>
      <c r="AR943" s="21">
        <f t="shared" si="492"/>
        <v>0</v>
      </c>
      <c r="AS943" s="21">
        <f t="shared" si="492"/>
        <v>0</v>
      </c>
      <c r="AT943" s="21">
        <f t="shared" si="492"/>
        <v>0</v>
      </c>
      <c r="AU943" s="21">
        <f t="shared" si="492"/>
        <v>0</v>
      </c>
      <c r="AV943" s="21">
        <f t="shared" si="492"/>
        <v>0</v>
      </c>
      <c r="AX943" s="35" t="str">
        <f t="shared" si="487"/>
        <v>OK</v>
      </c>
    </row>
    <row r="944" spans="1:50" ht="9.75" customHeight="1" x14ac:dyDescent="0.15">
      <c r="A944" s="25">
        <f t="shared" si="458"/>
        <v>944</v>
      </c>
      <c r="B944" s="24" t="s">
        <v>687</v>
      </c>
      <c r="F944" s="3">
        <f>SUM(G944:S944,T944:AH944,AI944:AW944)</f>
        <v>5893290659.7197924</v>
      </c>
      <c r="G944" s="3">
        <f t="shared" ref="G944:AV944" si="493">SUM(G$13:G$65,G$70,G$75,G$80,G$85:G$108)</f>
        <v>1020248860.5024688</v>
      </c>
      <c r="H944" s="3">
        <f t="shared" si="493"/>
        <v>176879074.24345976</v>
      </c>
      <c r="I944" s="3">
        <f t="shared" si="493"/>
        <v>0</v>
      </c>
      <c r="J944" s="3">
        <f t="shared" si="493"/>
        <v>1212971178.0875969</v>
      </c>
      <c r="K944" s="3">
        <f t="shared" si="493"/>
        <v>0</v>
      </c>
      <c r="L944" s="3">
        <f t="shared" si="493"/>
        <v>0</v>
      </c>
      <c r="M944" s="3">
        <f t="shared" si="493"/>
        <v>0</v>
      </c>
      <c r="N944" s="3">
        <f t="shared" si="493"/>
        <v>1342029748.6446128</v>
      </c>
      <c r="O944" s="3">
        <f t="shared" si="493"/>
        <v>0</v>
      </c>
      <c r="P944" s="3">
        <f t="shared" si="493"/>
        <v>83423.125901034233</v>
      </c>
      <c r="Q944" s="3">
        <f t="shared" si="493"/>
        <v>393017600.51770836</v>
      </c>
      <c r="R944" s="3">
        <f t="shared" si="493"/>
        <v>20163506.232445106</v>
      </c>
      <c r="S944" s="3">
        <f t="shared" si="493"/>
        <v>0</v>
      </c>
      <c r="T944" s="3">
        <f t="shared" si="493"/>
        <v>505695754.66695666</v>
      </c>
      <c r="U944" s="3">
        <f t="shared" si="493"/>
        <v>243483141.13594198</v>
      </c>
      <c r="V944" s="3">
        <f t="shared" si="493"/>
        <v>31781291.19187725</v>
      </c>
      <c r="W944" s="3">
        <f t="shared" si="493"/>
        <v>114566365.65547329</v>
      </c>
      <c r="X944" s="3">
        <f t="shared" si="493"/>
        <v>55161583.463746399</v>
      </c>
      <c r="Y944" s="3">
        <f t="shared" si="493"/>
        <v>32711975.072206087</v>
      </c>
      <c r="Z944" s="3">
        <f t="shared" si="493"/>
        <v>334321478.1485461</v>
      </c>
      <c r="AA944" s="3">
        <f t="shared" si="493"/>
        <v>160969600.59004077</v>
      </c>
      <c r="AB944" s="3">
        <f t="shared" si="493"/>
        <v>37431223.347408429</v>
      </c>
      <c r="AC944" s="3">
        <f t="shared" si="493"/>
        <v>18022440.870974433</v>
      </c>
      <c r="AD944" s="3">
        <f t="shared" si="493"/>
        <v>68522304.595474184</v>
      </c>
      <c r="AE944" s="3">
        <f t="shared" si="493"/>
        <v>115128495.66534837</v>
      </c>
      <c r="AF944" s="3">
        <f t="shared" si="493"/>
        <v>5420184.7089495296</v>
      </c>
      <c r="AG944" s="3">
        <f t="shared" si="493"/>
        <v>4681429.252655942</v>
      </c>
      <c r="AH944" s="3">
        <f t="shared" si="493"/>
        <v>0</v>
      </c>
      <c r="AI944" s="3">
        <f t="shared" si="493"/>
        <v>0</v>
      </c>
      <c r="AJ944" s="3">
        <f t="shared" si="493"/>
        <v>0</v>
      </c>
      <c r="AK944" s="3">
        <f t="shared" si="493"/>
        <v>0</v>
      </c>
      <c r="AL944" s="3">
        <f t="shared" si="493"/>
        <v>0</v>
      </c>
      <c r="AM944" s="3">
        <f t="shared" si="493"/>
        <v>0</v>
      </c>
      <c r="AN944" s="3">
        <f t="shared" si="493"/>
        <v>0</v>
      </c>
      <c r="AO944" s="3">
        <f t="shared" si="493"/>
        <v>0</v>
      </c>
      <c r="AP944" s="3">
        <f t="shared" si="493"/>
        <v>0</v>
      </c>
      <c r="AQ944" s="3">
        <f t="shared" si="493"/>
        <v>0</v>
      </c>
      <c r="AR944" s="3">
        <f t="shared" si="493"/>
        <v>0</v>
      </c>
      <c r="AS944" s="3">
        <f t="shared" si="493"/>
        <v>0</v>
      </c>
      <c r="AT944" s="3">
        <f t="shared" si="493"/>
        <v>0</v>
      </c>
      <c r="AU944" s="3">
        <f t="shared" si="493"/>
        <v>0</v>
      </c>
      <c r="AV944" s="3">
        <f t="shared" si="493"/>
        <v>0</v>
      </c>
      <c r="AX944" s="35" t="str">
        <f t="shared" si="487"/>
        <v/>
      </c>
    </row>
    <row r="945" spans="1:50" ht="9.75" customHeight="1" x14ac:dyDescent="0.15">
      <c r="A945" s="25">
        <f t="shared" si="458"/>
        <v>945</v>
      </c>
      <c r="B945" s="24"/>
      <c r="E945" s="4" t="s">
        <v>677</v>
      </c>
      <c r="F945" s="19">
        <f>SUM(G945:AV945)</f>
        <v>0.99999999999999989</v>
      </c>
      <c r="G945" s="19">
        <f>G944/$F$944</f>
        <v>0.17312040410220977</v>
      </c>
      <c r="H945" s="19">
        <f t="shared" ref="H945:AV945" si="494">H944/$F$944</f>
        <v>3.001363490391119E-2</v>
      </c>
      <c r="I945" s="19">
        <f t="shared" si="494"/>
        <v>0</v>
      </c>
      <c r="J945" s="19">
        <f t="shared" si="494"/>
        <v>0.20582239161868693</v>
      </c>
      <c r="K945" s="19">
        <f t="shared" si="494"/>
        <v>0</v>
      </c>
      <c r="L945" s="19">
        <f t="shared" si="494"/>
        <v>0</v>
      </c>
      <c r="M945" s="19">
        <f t="shared" si="494"/>
        <v>0</v>
      </c>
      <c r="N945" s="19">
        <f t="shared" si="494"/>
        <v>0.22772162890544112</v>
      </c>
      <c r="O945" s="19">
        <f t="shared" si="494"/>
        <v>0</v>
      </c>
      <c r="P945" s="19">
        <f t="shared" si="494"/>
        <v>1.4155610289379609E-5</v>
      </c>
      <c r="Q945" s="19">
        <f t="shared" si="494"/>
        <v>6.6688989770003149E-2</v>
      </c>
      <c r="R945" s="19">
        <f t="shared" si="494"/>
        <v>3.4214342031797591E-3</v>
      </c>
      <c r="S945" s="19">
        <f t="shared" si="494"/>
        <v>0</v>
      </c>
      <c r="T945" s="19">
        <f t="shared" si="494"/>
        <v>8.5808724508253068E-2</v>
      </c>
      <c r="U945" s="19">
        <f t="shared" si="494"/>
        <v>4.1315311800269976E-2</v>
      </c>
      <c r="V945" s="19">
        <f t="shared" si="494"/>
        <v>5.3927920794913497E-3</v>
      </c>
      <c r="W945" s="19">
        <f t="shared" si="494"/>
        <v>1.9440134938282606E-2</v>
      </c>
      <c r="X945" s="19">
        <f t="shared" si="494"/>
        <v>9.3600649702842188E-3</v>
      </c>
      <c r="Y945" s="19">
        <f t="shared" si="494"/>
        <v>5.5507146959151406E-3</v>
      </c>
      <c r="Z945" s="19">
        <f t="shared" si="494"/>
        <v>5.6729168380173202E-2</v>
      </c>
      <c r="AA945" s="19">
        <f t="shared" si="494"/>
        <v>2.7314044034898215E-2</v>
      </c>
      <c r="AB945" s="19">
        <f t="shared" si="494"/>
        <v>6.3514979166474994E-3</v>
      </c>
      <c r="AC945" s="19">
        <f t="shared" si="494"/>
        <v>3.058128626533982E-3</v>
      </c>
      <c r="AD945" s="19">
        <f t="shared" si="494"/>
        <v>1.1627172076174537E-2</v>
      </c>
      <c r="AE945" s="19">
        <f t="shared" si="494"/>
        <v>1.9535519680412703E-2</v>
      </c>
      <c r="AF945" s="19">
        <f t="shared" si="494"/>
        <v>9.1972125963446754E-4</v>
      </c>
      <c r="AG945" s="19">
        <f t="shared" si="494"/>
        <v>7.94365919307725E-4</v>
      </c>
      <c r="AH945" s="19">
        <f t="shared" si="494"/>
        <v>0</v>
      </c>
      <c r="AI945" s="19">
        <f t="shared" si="494"/>
        <v>0</v>
      </c>
      <c r="AJ945" s="19">
        <f t="shared" si="494"/>
        <v>0</v>
      </c>
      <c r="AK945" s="19">
        <f t="shared" si="494"/>
        <v>0</v>
      </c>
      <c r="AL945" s="19">
        <f t="shared" si="494"/>
        <v>0</v>
      </c>
      <c r="AM945" s="19">
        <f t="shared" si="494"/>
        <v>0</v>
      </c>
      <c r="AN945" s="19">
        <f t="shared" si="494"/>
        <v>0</v>
      </c>
      <c r="AO945" s="19">
        <f t="shared" si="494"/>
        <v>0</v>
      </c>
      <c r="AP945" s="19">
        <f t="shared" si="494"/>
        <v>0</v>
      </c>
      <c r="AQ945" s="19">
        <f t="shared" si="494"/>
        <v>0</v>
      </c>
      <c r="AR945" s="19">
        <f t="shared" si="494"/>
        <v>0</v>
      </c>
      <c r="AS945" s="19">
        <f t="shared" si="494"/>
        <v>0</v>
      </c>
      <c r="AT945" s="19">
        <f t="shared" si="494"/>
        <v>0</v>
      </c>
      <c r="AU945" s="19">
        <f t="shared" si="494"/>
        <v>0</v>
      </c>
      <c r="AV945" s="19">
        <f t="shared" si="494"/>
        <v>0</v>
      </c>
      <c r="AX945" s="35" t="str">
        <f t="shared" si="487"/>
        <v>OK</v>
      </c>
    </row>
    <row r="946" spans="1:50" ht="9.75" customHeight="1" x14ac:dyDescent="0.15">
      <c r="A946" s="25">
        <f t="shared" si="458"/>
        <v>946</v>
      </c>
      <c r="B946" s="24" t="s">
        <v>640</v>
      </c>
      <c r="F946" s="3">
        <f>SUM(G946:S946,T946:AH946,AI946:AW946)</f>
        <v>5389295744.566823</v>
      </c>
      <c r="G946" s="3">
        <f t="shared" ref="G946:AV946" si="495">SUM(G$20:G$49,G$51:G$65,G$70,G$75,G$80,G$85:G$93)</f>
        <v>932997057.12572765</v>
      </c>
      <c r="H946" s="3">
        <f t="shared" si="495"/>
        <v>161752354.86663082</v>
      </c>
      <c r="I946" s="3">
        <f t="shared" si="495"/>
        <v>0</v>
      </c>
      <c r="J946" s="3">
        <f t="shared" si="495"/>
        <v>1109237739.2871554</v>
      </c>
      <c r="K946" s="3">
        <f t="shared" si="495"/>
        <v>0</v>
      </c>
      <c r="L946" s="3">
        <f t="shared" si="495"/>
        <v>0</v>
      </c>
      <c r="M946" s="3">
        <f t="shared" si="495"/>
        <v>0</v>
      </c>
      <c r="N946" s="3">
        <f t="shared" si="495"/>
        <v>1227259205.6059186</v>
      </c>
      <c r="O946" s="3">
        <f t="shared" si="495"/>
        <v>0</v>
      </c>
      <c r="P946" s="3">
        <f t="shared" si="495"/>
        <v>76288.770294299844</v>
      </c>
      <c r="Q946" s="3">
        <f t="shared" si="495"/>
        <v>359406688.77693844</v>
      </c>
      <c r="R946" s="3">
        <f t="shared" si="495"/>
        <v>18439120.791512057</v>
      </c>
      <c r="S946" s="3">
        <f t="shared" si="495"/>
        <v>0</v>
      </c>
      <c r="T946" s="3">
        <f t="shared" si="495"/>
        <v>462448593.83903503</v>
      </c>
      <c r="U946" s="3">
        <f t="shared" si="495"/>
        <v>222660434.07064646</v>
      </c>
      <c r="V946" s="3">
        <f t="shared" si="495"/>
        <v>29063351.405336399</v>
      </c>
      <c r="W946" s="3">
        <f t="shared" si="495"/>
        <v>104768636.49669126</v>
      </c>
      <c r="X946" s="3">
        <f t="shared" si="495"/>
        <v>50444158.313221723</v>
      </c>
      <c r="Y946" s="3">
        <f t="shared" si="495"/>
        <v>29914443.089999996</v>
      </c>
      <c r="Z946" s="3">
        <f t="shared" si="495"/>
        <v>305730265.74408221</v>
      </c>
      <c r="AA946" s="3">
        <f t="shared" si="495"/>
        <v>147203461.28418776</v>
      </c>
      <c r="AB946" s="3">
        <f t="shared" si="495"/>
        <v>34230100.693813421</v>
      </c>
      <c r="AC946" s="3">
        <f t="shared" si="495"/>
        <v>16481159.593317572</v>
      </c>
      <c r="AD946" s="3">
        <f t="shared" si="495"/>
        <v>62662268.991473615</v>
      </c>
      <c r="AE946" s="3">
        <f t="shared" si="495"/>
        <v>105282693.0815496</v>
      </c>
      <c r="AF946" s="3">
        <f t="shared" si="495"/>
        <v>4956649.8707356723</v>
      </c>
      <c r="AG946" s="3">
        <f t="shared" si="495"/>
        <v>4281072.8685540333</v>
      </c>
      <c r="AH946" s="3">
        <f t="shared" si="495"/>
        <v>0</v>
      </c>
      <c r="AI946" s="3">
        <f t="shared" si="495"/>
        <v>0</v>
      </c>
      <c r="AJ946" s="3">
        <f t="shared" si="495"/>
        <v>0</v>
      </c>
      <c r="AK946" s="3">
        <f t="shared" si="495"/>
        <v>0</v>
      </c>
      <c r="AL946" s="3">
        <f t="shared" si="495"/>
        <v>0</v>
      </c>
      <c r="AM946" s="3">
        <f t="shared" si="495"/>
        <v>0</v>
      </c>
      <c r="AN946" s="3">
        <f t="shared" si="495"/>
        <v>0</v>
      </c>
      <c r="AO946" s="3">
        <f t="shared" si="495"/>
        <v>0</v>
      </c>
      <c r="AP946" s="3">
        <f t="shared" si="495"/>
        <v>0</v>
      </c>
      <c r="AQ946" s="3">
        <f t="shared" si="495"/>
        <v>0</v>
      </c>
      <c r="AR946" s="3">
        <f t="shared" si="495"/>
        <v>0</v>
      </c>
      <c r="AS946" s="3">
        <f t="shared" si="495"/>
        <v>0</v>
      </c>
      <c r="AT946" s="3">
        <f t="shared" si="495"/>
        <v>0</v>
      </c>
      <c r="AU946" s="3">
        <f t="shared" si="495"/>
        <v>0</v>
      </c>
      <c r="AV946" s="3">
        <f t="shared" si="495"/>
        <v>0</v>
      </c>
      <c r="AW946" s="3">
        <f>SUM(AW$20:AW$49,AW$51:AW$78,AW$80:AW$93)</f>
        <v>0</v>
      </c>
      <c r="AX946" s="35" t="str">
        <f t="shared" si="487"/>
        <v/>
      </c>
    </row>
    <row r="947" spans="1:50" ht="9.75" customHeight="1" x14ac:dyDescent="0.15">
      <c r="A947" s="25">
        <f t="shared" si="458"/>
        <v>947</v>
      </c>
      <c r="B947" s="24" t="s">
        <v>46</v>
      </c>
      <c r="C947" s="3" t="s">
        <v>46</v>
      </c>
      <c r="E947" s="4" t="s">
        <v>641</v>
      </c>
      <c r="F947" s="19">
        <f>SUM(G947:AV947)</f>
        <v>0.99999999999999967</v>
      </c>
      <c r="G947" s="19">
        <f>G946/$F$946</f>
        <v>0.17312040410220972</v>
      </c>
      <c r="H947" s="19">
        <f t="shared" ref="H947:AV947" si="496">H946/$F$946</f>
        <v>3.0013634903911186E-2</v>
      </c>
      <c r="I947" s="19">
        <f t="shared" si="496"/>
        <v>0</v>
      </c>
      <c r="J947" s="19">
        <f t="shared" si="496"/>
        <v>0.2058223916186869</v>
      </c>
      <c r="K947" s="19">
        <f t="shared" si="496"/>
        <v>0</v>
      </c>
      <c r="L947" s="19">
        <f t="shared" si="496"/>
        <v>0</v>
      </c>
      <c r="M947" s="19">
        <f t="shared" si="496"/>
        <v>0</v>
      </c>
      <c r="N947" s="19">
        <f t="shared" si="496"/>
        <v>0.22772162890544104</v>
      </c>
      <c r="O947" s="19">
        <f t="shared" si="496"/>
        <v>0</v>
      </c>
      <c r="P947" s="19">
        <f t="shared" si="496"/>
        <v>1.4155610289379605E-5</v>
      </c>
      <c r="Q947" s="19">
        <f t="shared" si="496"/>
        <v>6.6688989770003163E-2</v>
      </c>
      <c r="R947" s="19">
        <f t="shared" si="496"/>
        <v>3.4214342031797596E-3</v>
      </c>
      <c r="S947" s="19">
        <f t="shared" si="496"/>
        <v>0</v>
      </c>
      <c r="T947" s="19">
        <f t="shared" si="496"/>
        <v>8.5808724508253054E-2</v>
      </c>
      <c r="U947" s="19">
        <f t="shared" si="496"/>
        <v>4.1315311800269983E-2</v>
      </c>
      <c r="V947" s="19">
        <f t="shared" si="496"/>
        <v>5.3927920794913497E-3</v>
      </c>
      <c r="W947" s="19">
        <f t="shared" si="496"/>
        <v>1.9440134938282606E-2</v>
      </c>
      <c r="X947" s="19">
        <f t="shared" si="496"/>
        <v>9.3600649702842188E-3</v>
      </c>
      <c r="Y947" s="19">
        <f t="shared" si="496"/>
        <v>5.5507146959151406E-3</v>
      </c>
      <c r="Z947" s="19">
        <f t="shared" si="496"/>
        <v>5.6729168380173202E-2</v>
      </c>
      <c r="AA947" s="19">
        <f t="shared" si="496"/>
        <v>2.7314044034898215E-2</v>
      </c>
      <c r="AB947" s="19">
        <f t="shared" si="496"/>
        <v>6.3514979166475012E-3</v>
      </c>
      <c r="AC947" s="19">
        <f t="shared" si="496"/>
        <v>3.058128626533982E-3</v>
      </c>
      <c r="AD947" s="19">
        <f t="shared" si="496"/>
        <v>1.1627172076174535E-2</v>
      </c>
      <c r="AE947" s="19">
        <f t="shared" si="496"/>
        <v>1.9535519680412703E-2</v>
      </c>
      <c r="AF947" s="19">
        <f t="shared" si="496"/>
        <v>9.1972125963446722E-4</v>
      </c>
      <c r="AG947" s="19">
        <f t="shared" si="496"/>
        <v>7.9436591930772478E-4</v>
      </c>
      <c r="AH947" s="19">
        <f t="shared" si="496"/>
        <v>0</v>
      </c>
      <c r="AI947" s="19">
        <f t="shared" si="496"/>
        <v>0</v>
      </c>
      <c r="AJ947" s="19">
        <f t="shared" si="496"/>
        <v>0</v>
      </c>
      <c r="AK947" s="19">
        <f t="shared" si="496"/>
        <v>0</v>
      </c>
      <c r="AL947" s="19">
        <f t="shared" si="496"/>
        <v>0</v>
      </c>
      <c r="AM947" s="19">
        <f t="shared" si="496"/>
        <v>0</v>
      </c>
      <c r="AN947" s="19">
        <f t="shared" si="496"/>
        <v>0</v>
      </c>
      <c r="AO947" s="19">
        <f t="shared" si="496"/>
        <v>0</v>
      </c>
      <c r="AP947" s="19">
        <f t="shared" si="496"/>
        <v>0</v>
      </c>
      <c r="AQ947" s="19">
        <f t="shared" si="496"/>
        <v>0</v>
      </c>
      <c r="AR947" s="19">
        <f t="shared" si="496"/>
        <v>0</v>
      </c>
      <c r="AS947" s="19">
        <f t="shared" si="496"/>
        <v>0</v>
      </c>
      <c r="AT947" s="19">
        <f t="shared" si="496"/>
        <v>0</v>
      </c>
      <c r="AU947" s="19">
        <f t="shared" si="496"/>
        <v>0</v>
      </c>
      <c r="AV947" s="19">
        <f t="shared" si="496"/>
        <v>0</v>
      </c>
      <c r="AX947" s="35" t="str">
        <f t="shared" si="487"/>
        <v>OK</v>
      </c>
    </row>
    <row r="948" spans="1:50" ht="9.75" customHeight="1" x14ac:dyDescent="0.15">
      <c r="A948" s="25">
        <f t="shared" si="458"/>
        <v>948</v>
      </c>
      <c r="B948" s="24" t="s">
        <v>1056</v>
      </c>
      <c r="F948" s="3">
        <f t="shared" ref="F948:AV948" si="497">F944-F20</f>
        <v>5194033907.6140041</v>
      </c>
      <c r="G948" s="3">
        <f t="shared" si="497"/>
        <v>700792697.55983305</v>
      </c>
      <c r="H948" s="3">
        <f t="shared" si="497"/>
        <v>176879074.24345976</v>
      </c>
      <c r="I948" s="3">
        <f t="shared" si="497"/>
        <v>0</v>
      </c>
      <c r="J948" s="3">
        <f t="shared" si="497"/>
        <v>833170588.92444468</v>
      </c>
      <c r="K948" s="3">
        <f t="shared" si="497"/>
        <v>0</v>
      </c>
      <c r="L948" s="3">
        <f t="shared" si="497"/>
        <v>0</v>
      </c>
      <c r="M948" s="3">
        <f t="shared" si="497"/>
        <v>0</v>
      </c>
      <c r="N948" s="3">
        <f t="shared" si="497"/>
        <v>1342029748.6446128</v>
      </c>
      <c r="O948" s="3">
        <f t="shared" si="497"/>
        <v>0</v>
      </c>
      <c r="P948" s="3">
        <f t="shared" si="497"/>
        <v>83423.125901034233</v>
      </c>
      <c r="Q948" s="3">
        <f t="shared" si="497"/>
        <v>393017600.51770836</v>
      </c>
      <c r="R948" s="3">
        <f t="shared" si="497"/>
        <v>20163506.232445106</v>
      </c>
      <c r="S948" s="3">
        <f t="shared" si="497"/>
        <v>0</v>
      </c>
      <c r="T948" s="3">
        <f t="shared" si="497"/>
        <v>505695754.66695666</v>
      </c>
      <c r="U948" s="3">
        <f t="shared" si="497"/>
        <v>243483141.13594198</v>
      </c>
      <c r="V948" s="3">
        <f t="shared" si="497"/>
        <v>31781291.19187725</v>
      </c>
      <c r="W948" s="3">
        <f t="shared" si="497"/>
        <v>114566365.65547329</v>
      </c>
      <c r="X948" s="3">
        <f t="shared" si="497"/>
        <v>55161583.463746399</v>
      </c>
      <c r="Y948" s="3">
        <f t="shared" si="497"/>
        <v>32711975.072206087</v>
      </c>
      <c r="Z948" s="3">
        <f t="shared" si="497"/>
        <v>334321478.1485461</v>
      </c>
      <c r="AA948" s="3">
        <f t="shared" si="497"/>
        <v>160969600.59004077</v>
      </c>
      <c r="AB948" s="3">
        <f t="shared" si="497"/>
        <v>37431223.347408429</v>
      </c>
      <c r="AC948" s="3">
        <f t="shared" si="497"/>
        <v>18022440.870974433</v>
      </c>
      <c r="AD948" s="3">
        <f t="shared" si="497"/>
        <v>68522304.595474184</v>
      </c>
      <c r="AE948" s="3">
        <f t="shared" si="497"/>
        <v>115128495.66534837</v>
      </c>
      <c r="AF948" s="3">
        <f t="shared" si="497"/>
        <v>5420184.7089495296</v>
      </c>
      <c r="AG948" s="3">
        <f t="shared" si="497"/>
        <v>4681429.252655942</v>
      </c>
      <c r="AH948" s="3">
        <f t="shared" si="497"/>
        <v>0</v>
      </c>
      <c r="AI948" s="3">
        <f t="shared" si="497"/>
        <v>0</v>
      </c>
      <c r="AJ948" s="3">
        <f t="shared" si="497"/>
        <v>0</v>
      </c>
      <c r="AK948" s="3">
        <f t="shared" si="497"/>
        <v>0</v>
      </c>
      <c r="AL948" s="3">
        <f t="shared" si="497"/>
        <v>0</v>
      </c>
      <c r="AM948" s="3">
        <f t="shared" si="497"/>
        <v>0</v>
      </c>
      <c r="AN948" s="3">
        <f t="shared" si="497"/>
        <v>0</v>
      </c>
      <c r="AO948" s="3">
        <f t="shared" si="497"/>
        <v>0</v>
      </c>
      <c r="AP948" s="3">
        <f t="shared" si="497"/>
        <v>0</v>
      </c>
      <c r="AQ948" s="3">
        <f t="shared" si="497"/>
        <v>0</v>
      </c>
      <c r="AR948" s="3">
        <f t="shared" si="497"/>
        <v>0</v>
      </c>
      <c r="AS948" s="3">
        <f t="shared" si="497"/>
        <v>0</v>
      </c>
      <c r="AT948" s="3">
        <f t="shared" si="497"/>
        <v>0</v>
      </c>
      <c r="AU948" s="3">
        <f t="shared" si="497"/>
        <v>0</v>
      </c>
      <c r="AV948" s="3">
        <f t="shared" si="497"/>
        <v>0</v>
      </c>
      <c r="AX948" s="35" t="str">
        <f t="shared" si="487"/>
        <v/>
      </c>
    </row>
    <row r="949" spans="1:50" ht="9.75" customHeight="1" x14ac:dyDescent="0.15">
      <c r="A949" s="25">
        <f t="shared" si="458"/>
        <v>949</v>
      </c>
      <c r="B949" s="24"/>
      <c r="E949" s="4" t="s">
        <v>1057</v>
      </c>
      <c r="F949" s="19">
        <f t="shared" ref="F949:F984" si="498">SUM(G949:S949,T949:AH949,AI949:AW949)</f>
        <v>1.0000000000000002</v>
      </c>
      <c r="G949" s="19">
        <f>G948/$F$948</f>
        <v>0.13492262661830751</v>
      </c>
      <c r="H949" s="19">
        <f t="shared" ref="H949:AV949" si="499">H948/$F$948</f>
        <v>3.4054277925327045E-2</v>
      </c>
      <c r="I949" s="19">
        <f t="shared" si="499"/>
        <v>0</v>
      </c>
      <c r="J949" s="19">
        <f t="shared" si="499"/>
        <v>0.16040915476179096</v>
      </c>
      <c r="K949" s="19">
        <f t="shared" si="499"/>
        <v>0</v>
      </c>
      <c r="L949" s="19">
        <f t="shared" si="499"/>
        <v>0</v>
      </c>
      <c r="M949" s="19">
        <f t="shared" si="499"/>
        <v>0</v>
      </c>
      <c r="N949" s="19">
        <f t="shared" si="499"/>
        <v>0.25837908887681948</v>
      </c>
      <c r="O949" s="19">
        <f t="shared" si="499"/>
        <v>0</v>
      </c>
      <c r="P949" s="19">
        <f t="shared" si="499"/>
        <v>1.6061336407285127E-5</v>
      </c>
      <c r="Q949" s="19">
        <f t="shared" si="499"/>
        <v>7.5667122608032766E-2</v>
      </c>
      <c r="R949" s="19">
        <f t="shared" si="499"/>
        <v>3.8820513287152691E-3</v>
      </c>
      <c r="S949" s="19">
        <f t="shared" si="499"/>
        <v>0</v>
      </c>
      <c r="T949" s="19">
        <f t="shared" si="499"/>
        <v>9.7360888215544852E-2</v>
      </c>
      <c r="U949" s="19">
        <f t="shared" si="499"/>
        <v>4.6877464696373425E-2</v>
      </c>
      <c r="V949" s="19">
        <f t="shared" si="499"/>
        <v>6.1188070307528469E-3</v>
      </c>
      <c r="W949" s="19">
        <f t="shared" si="499"/>
        <v>2.2057300297468007E-2</v>
      </c>
      <c r="X949" s="19">
        <f t="shared" si="499"/>
        <v>1.0620181624706819E-2</v>
      </c>
      <c r="Y949" s="19">
        <f t="shared" si="499"/>
        <v>6.2979902815522943E-3</v>
      </c>
      <c r="Z949" s="19">
        <f t="shared" si="499"/>
        <v>6.436644120833708E-2</v>
      </c>
      <c r="AA949" s="19">
        <f t="shared" si="499"/>
        <v>3.0991249470680826E-2</v>
      </c>
      <c r="AB949" s="19">
        <f t="shared" si="499"/>
        <v>7.2065804754446244E-3</v>
      </c>
      <c r="AC949" s="19">
        <f t="shared" si="499"/>
        <v>3.4698350437325975E-3</v>
      </c>
      <c r="AD949" s="19">
        <f t="shared" si="499"/>
        <v>1.3192502362186434E-2</v>
      </c>
      <c r="AE949" s="19">
        <f t="shared" si="499"/>
        <v>2.2165526392998697E-2</v>
      </c>
      <c r="AF949" s="19">
        <f t="shared" si="499"/>
        <v>1.0435404938354384E-3</v>
      </c>
      <c r="AG949" s="19">
        <f t="shared" si="499"/>
        <v>9.0130895098574E-4</v>
      </c>
      <c r="AH949" s="19">
        <f t="shared" si="499"/>
        <v>0</v>
      </c>
      <c r="AI949" s="19">
        <f t="shared" si="499"/>
        <v>0</v>
      </c>
      <c r="AJ949" s="19">
        <f t="shared" si="499"/>
        <v>0</v>
      </c>
      <c r="AK949" s="19">
        <f t="shared" si="499"/>
        <v>0</v>
      </c>
      <c r="AL949" s="19">
        <f t="shared" si="499"/>
        <v>0</v>
      </c>
      <c r="AM949" s="19">
        <f t="shared" si="499"/>
        <v>0</v>
      </c>
      <c r="AN949" s="19">
        <f t="shared" si="499"/>
        <v>0</v>
      </c>
      <c r="AO949" s="19">
        <f t="shared" si="499"/>
        <v>0</v>
      </c>
      <c r="AP949" s="19">
        <f t="shared" si="499"/>
        <v>0</v>
      </c>
      <c r="AQ949" s="19">
        <f t="shared" si="499"/>
        <v>0</v>
      </c>
      <c r="AR949" s="19">
        <f t="shared" si="499"/>
        <v>0</v>
      </c>
      <c r="AS949" s="19">
        <f t="shared" si="499"/>
        <v>0</v>
      </c>
      <c r="AT949" s="19">
        <f t="shared" si="499"/>
        <v>0</v>
      </c>
      <c r="AU949" s="19">
        <f t="shared" si="499"/>
        <v>0</v>
      </c>
      <c r="AV949" s="19">
        <f t="shared" si="499"/>
        <v>0</v>
      </c>
      <c r="AX949" s="35" t="str">
        <f t="shared" si="487"/>
        <v>OK</v>
      </c>
    </row>
    <row r="950" spans="1:50" ht="9.75" customHeight="1" x14ac:dyDescent="0.15">
      <c r="A950" s="25">
        <f t="shared" si="458"/>
        <v>950</v>
      </c>
      <c r="B950" s="24" t="s">
        <v>277</v>
      </c>
      <c r="F950" s="3">
        <f>F110</f>
        <v>427804020.13758349</v>
      </c>
      <c r="G950" s="3">
        <f>SUM(G$99:G$108)</f>
        <v>74061604.842768297</v>
      </c>
      <c r="H950" s="3">
        <f t="shared" ref="H950:AV950" si="500">SUM(H$99:H$108)</f>
        <v>12839953.670834897</v>
      </c>
      <c r="I950" s="3">
        <f t="shared" si="500"/>
        <v>0</v>
      </c>
      <c r="J950" s="3">
        <f t="shared" si="500"/>
        <v>88051646.568806306</v>
      </c>
      <c r="K950" s="3">
        <f t="shared" si="500"/>
        <v>0</v>
      </c>
      <c r="L950" s="3">
        <f t="shared" si="500"/>
        <v>0</v>
      </c>
      <c r="M950" s="3">
        <f t="shared" si="500"/>
        <v>0</v>
      </c>
      <c r="N950" s="3">
        <f t="shared" si="500"/>
        <v>97420228.318026602</v>
      </c>
      <c r="O950" s="3">
        <f t="shared" si="500"/>
        <v>0</v>
      </c>
      <c r="P950" s="3">
        <f t="shared" si="500"/>
        <v>6055.8269892975359</v>
      </c>
      <c r="Q950" s="3">
        <f t="shared" si="500"/>
        <v>28529817.922521528</v>
      </c>
      <c r="R950" s="3">
        <f t="shared" si="500"/>
        <v>1463703.3067565307</v>
      </c>
      <c r="S950" s="3">
        <f t="shared" si="500"/>
        <v>0</v>
      </c>
      <c r="T950" s="3">
        <f t="shared" si="500"/>
        <v>36709317.307509042</v>
      </c>
      <c r="U950" s="3">
        <f t="shared" si="500"/>
        <v>17674856.48139324</v>
      </c>
      <c r="V950" s="3">
        <f t="shared" si="500"/>
        <v>2307058.1313725174</v>
      </c>
      <c r="W950" s="3">
        <f t="shared" si="500"/>
        <v>8316567.8786143921</v>
      </c>
      <c r="X950" s="3">
        <f t="shared" si="500"/>
        <v>4004273.42303656</v>
      </c>
      <c r="Y950" s="3">
        <f t="shared" si="500"/>
        <v>2374618.0615492612</v>
      </c>
      <c r="Z950" s="3">
        <f t="shared" si="500"/>
        <v>24268966.292099975</v>
      </c>
      <c r="AA950" s="3">
        <f t="shared" si="500"/>
        <v>11685057.844344437</v>
      </c>
      <c r="AB950" s="3">
        <f t="shared" si="500"/>
        <v>2717196.3426372865</v>
      </c>
      <c r="AC950" s="3">
        <f t="shared" si="500"/>
        <v>1308279.7205290641</v>
      </c>
      <c r="AD950" s="3">
        <f t="shared" si="500"/>
        <v>4974150.9570189193</v>
      </c>
      <c r="AE950" s="3">
        <f t="shared" si="500"/>
        <v>8357373.8547574319</v>
      </c>
      <c r="AF950" s="3">
        <f t="shared" si="500"/>
        <v>393460.45227762725</v>
      </c>
      <c r="AG950" s="3">
        <f t="shared" si="500"/>
        <v>339832.93374013191</v>
      </c>
      <c r="AH950" s="3">
        <f t="shared" si="500"/>
        <v>0</v>
      </c>
      <c r="AI950" s="3">
        <f t="shared" si="500"/>
        <v>0</v>
      </c>
      <c r="AJ950" s="3">
        <f t="shared" si="500"/>
        <v>0</v>
      </c>
      <c r="AK950" s="3">
        <f t="shared" si="500"/>
        <v>0</v>
      </c>
      <c r="AL950" s="3">
        <f t="shared" si="500"/>
        <v>0</v>
      </c>
      <c r="AM950" s="3">
        <f t="shared" si="500"/>
        <v>0</v>
      </c>
      <c r="AN950" s="3">
        <f t="shared" si="500"/>
        <v>0</v>
      </c>
      <c r="AO950" s="3">
        <f t="shared" si="500"/>
        <v>0</v>
      </c>
      <c r="AP950" s="3">
        <f t="shared" si="500"/>
        <v>0</v>
      </c>
      <c r="AQ950" s="3">
        <f t="shared" si="500"/>
        <v>0</v>
      </c>
      <c r="AR950" s="3">
        <f t="shared" si="500"/>
        <v>0</v>
      </c>
      <c r="AS950" s="3">
        <f t="shared" si="500"/>
        <v>0</v>
      </c>
      <c r="AT950" s="3">
        <f t="shared" si="500"/>
        <v>0</v>
      </c>
      <c r="AU950" s="3">
        <f t="shared" si="500"/>
        <v>0</v>
      </c>
      <c r="AV950" s="3">
        <f t="shared" si="500"/>
        <v>0</v>
      </c>
      <c r="AX950" s="35" t="str">
        <f t="shared" si="487"/>
        <v/>
      </c>
    </row>
    <row r="951" spans="1:50" ht="9.75" customHeight="1" x14ac:dyDescent="0.15">
      <c r="A951" s="25">
        <f t="shared" si="458"/>
        <v>951</v>
      </c>
      <c r="E951" s="4" t="s">
        <v>1058</v>
      </c>
      <c r="F951" s="19">
        <f t="shared" si="498"/>
        <v>0.99999999999999967</v>
      </c>
      <c r="G951" s="19">
        <f>G950/$F$950</f>
        <v>0.17312040410220966</v>
      </c>
      <c r="H951" s="19">
        <f t="shared" ref="H951:AV951" si="501">H950/$F$950</f>
        <v>3.0013634903911179E-2</v>
      </c>
      <c r="I951" s="19">
        <f t="shared" si="501"/>
        <v>0</v>
      </c>
      <c r="J951" s="19">
        <f t="shared" si="501"/>
        <v>0.20582239161868685</v>
      </c>
      <c r="K951" s="19">
        <f t="shared" si="501"/>
        <v>0</v>
      </c>
      <c r="L951" s="19">
        <f t="shared" si="501"/>
        <v>0</v>
      </c>
      <c r="M951" s="19">
        <f t="shared" si="501"/>
        <v>0</v>
      </c>
      <c r="N951" s="19">
        <f t="shared" si="501"/>
        <v>0.22772162890544101</v>
      </c>
      <c r="O951" s="19">
        <f t="shared" si="501"/>
        <v>0</v>
      </c>
      <c r="P951" s="19">
        <f t="shared" si="501"/>
        <v>1.4155610289379604E-5</v>
      </c>
      <c r="Q951" s="19">
        <f t="shared" si="501"/>
        <v>6.6688989770003149E-2</v>
      </c>
      <c r="R951" s="19">
        <f t="shared" si="501"/>
        <v>3.4214342031797591E-3</v>
      </c>
      <c r="S951" s="19">
        <f t="shared" si="501"/>
        <v>0</v>
      </c>
      <c r="T951" s="19">
        <f t="shared" si="501"/>
        <v>8.5808724508253054E-2</v>
      </c>
      <c r="U951" s="19">
        <f t="shared" si="501"/>
        <v>4.1315311800269983E-2</v>
      </c>
      <c r="V951" s="19">
        <f t="shared" si="501"/>
        <v>5.392792079491348E-3</v>
      </c>
      <c r="W951" s="19">
        <f t="shared" si="501"/>
        <v>1.9440134938282606E-2</v>
      </c>
      <c r="X951" s="19">
        <f t="shared" si="501"/>
        <v>9.3600649702842188E-3</v>
      </c>
      <c r="Y951" s="19">
        <f t="shared" si="501"/>
        <v>5.5507146959151397E-3</v>
      </c>
      <c r="Z951" s="19">
        <f t="shared" si="501"/>
        <v>5.6729168380173188E-2</v>
      </c>
      <c r="AA951" s="19">
        <f t="shared" si="501"/>
        <v>2.7314044034898212E-2</v>
      </c>
      <c r="AB951" s="19">
        <f t="shared" si="501"/>
        <v>6.3514979166474994E-3</v>
      </c>
      <c r="AC951" s="19">
        <f t="shared" si="501"/>
        <v>3.0581286265339816E-3</v>
      </c>
      <c r="AD951" s="19">
        <f t="shared" si="501"/>
        <v>1.1627172076174535E-2</v>
      </c>
      <c r="AE951" s="19">
        <f t="shared" si="501"/>
        <v>1.9535519680412696E-2</v>
      </c>
      <c r="AF951" s="19">
        <f t="shared" si="501"/>
        <v>9.1972125963446722E-4</v>
      </c>
      <c r="AG951" s="19">
        <f t="shared" si="501"/>
        <v>7.9436591930772478E-4</v>
      </c>
      <c r="AH951" s="19">
        <f t="shared" si="501"/>
        <v>0</v>
      </c>
      <c r="AI951" s="19">
        <f t="shared" si="501"/>
        <v>0</v>
      </c>
      <c r="AJ951" s="19">
        <f t="shared" si="501"/>
        <v>0</v>
      </c>
      <c r="AK951" s="19">
        <f t="shared" si="501"/>
        <v>0</v>
      </c>
      <c r="AL951" s="19">
        <f t="shared" si="501"/>
        <v>0</v>
      </c>
      <c r="AM951" s="19">
        <f t="shared" si="501"/>
        <v>0</v>
      </c>
      <c r="AN951" s="19">
        <f t="shared" si="501"/>
        <v>0</v>
      </c>
      <c r="AO951" s="19">
        <f t="shared" si="501"/>
        <v>0</v>
      </c>
      <c r="AP951" s="19">
        <f t="shared" si="501"/>
        <v>0</v>
      </c>
      <c r="AQ951" s="19">
        <f t="shared" si="501"/>
        <v>0</v>
      </c>
      <c r="AR951" s="19">
        <f t="shared" si="501"/>
        <v>0</v>
      </c>
      <c r="AS951" s="19">
        <f t="shared" si="501"/>
        <v>0</v>
      </c>
      <c r="AT951" s="19">
        <f t="shared" si="501"/>
        <v>0</v>
      </c>
      <c r="AU951" s="19">
        <f t="shared" si="501"/>
        <v>0</v>
      </c>
      <c r="AV951" s="19">
        <f t="shared" si="501"/>
        <v>0</v>
      </c>
      <c r="AX951" s="35" t="str">
        <f t="shared" si="487"/>
        <v>OK</v>
      </c>
    </row>
    <row r="952" spans="1:50" ht="9.75" customHeight="1" x14ac:dyDescent="0.15">
      <c r="A952" s="25">
        <f t="shared" si="458"/>
        <v>952</v>
      </c>
      <c r="B952" s="28" t="s">
        <v>1076</v>
      </c>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c r="AD952" s="19"/>
      <c r="AE952" s="19"/>
      <c r="AF952" s="19"/>
      <c r="AG952" s="19"/>
      <c r="AH952" s="19"/>
      <c r="AI952" s="19"/>
      <c r="AJ952" s="19"/>
      <c r="AK952" s="19"/>
      <c r="AL952" s="19"/>
      <c r="AM952" s="19"/>
      <c r="AN952" s="19"/>
      <c r="AO952" s="19"/>
      <c r="AP952" s="19"/>
      <c r="AQ952" s="19"/>
      <c r="AR952" s="19"/>
      <c r="AS952" s="19"/>
      <c r="AT952" s="19"/>
      <c r="AU952" s="19"/>
      <c r="AV952" s="19"/>
    </row>
    <row r="953" spans="1:50" ht="9.75" customHeight="1" x14ac:dyDescent="0.15">
      <c r="A953" s="25">
        <f t="shared" si="458"/>
        <v>953</v>
      </c>
      <c r="B953" s="24" t="s">
        <v>642</v>
      </c>
      <c r="F953" s="3">
        <f>IF(ROUND(SUM(F731+F748+F774+F782+F789),0)=ROUND(SUM(G953:S953,T953:AH953,AI953:AW953),0),SUM(F731+F748+F774+F782+F789),"      WRONG")</f>
        <v>82301310.365405485</v>
      </c>
      <c r="G953" s="3">
        <f>SUM(G$667:G$789)</f>
        <v>13777376.065091019</v>
      </c>
      <c r="H953" s="3">
        <f t="shared" ref="H953:AV953" si="502">SUM(H$667:H$789)</f>
        <v>0</v>
      </c>
      <c r="I953" s="3">
        <f t="shared" si="502"/>
        <v>0</v>
      </c>
      <c r="J953" s="3">
        <f t="shared" si="502"/>
        <v>16379813.026261002</v>
      </c>
      <c r="K953" s="3">
        <f t="shared" si="502"/>
        <v>0</v>
      </c>
      <c r="L953" s="3">
        <f t="shared" si="502"/>
        <v>0</v>
      </c>
      <c r="M953" s="3">
        <f t="shared" si="502"/>
        <v>0</v>
      </c>
      <c r="N953" s="3">
        <f t="shared" si="502"/>
        <v>11283658.646638637</v>
      </c>
      <c r="O953" s="3">
        <f t="shared" si="502"/>
        <v>0</v>
      </c>
      <c r="P953" s="3">
        <f t="shared" si="502"/>
        <v>1055.2876051022818</v>
      </c>
      <c r="Q953" s="3">
        <f t="shared" si="502"/>
        <v>4701689.6793078994</v>
      </c>
      <c r="R953" s="3">
        <f t="shared" si="502"/>
        <v>233401.0602816935</v>
      </c>
      <c r="S953" s="3">
        <f t="shared" si="502"/>
        <v>0</v>
      </c>
      <c r="T953" s="3">
        <f t="shared" si="502"/>
        <v>7717848.4618892623</v>
      </c>
      <c r="U953" s="3">
        <f t="shared" si="502"/>
        <v>3716001.1112800166</v>
      </c>
      <c r="V953" s="3">
        <f t="shared" si="502"/>
        <v>295103.19691300241</v>
      </c>
      <c r="W953" s="3">
        <f t="shared" si="502"/>
        <v>411309.95636640117</v>
      </c>
      <c r="X953" s="3">
        <f t="shared" si="502"/>
        <v>198038.1271393784</v>
      </c>
      <c r="Y953" s="3">
        <f t="shared" si="502"/>
        <v>117440.7598829605</v>
      </c>
      <c r="Z953" s="3">
        <f t="shared" si="502"/>
        <v>1200262.8502954515</v>
      </c>
      <c r="AA953" s="3">
        <f t="shared" si="502"/>
        <v>577904.33532743971</v>
      </c>
      <c r="AB953" s="3">
        <f t="shared" si="502"/>
        <v>584973.1057080332</v>
      </c>
      <c r="AC953" s="3">
        <f t="shared" si="502"/>
        <v>281653.71756312711</v>
      </c>
      <c r="AD953" s="3">
        <f t="shared" si="502"/>
        <v>243722.81933216206</v>
      </c>
      <c r="AE953" s="3">
        <f t="shared" si="502"/>
        <v>5256757.7940134415</v>
      </c>
      <c r="AF953" s="3">
        <f t="shared" si="502"/>
        <v>153289.89757160714</v>
      </c>
      <c r="AG953" s="3">
        <f t="shared" si="502"/>
        <v>799945.84876932786</v>
      </c>
      <c r="AH953" s="3">
        <f t="shared" si="502"/>
        <v>0</v>
      </c>
      <c r="AI953" s="3">
        <f t="shared" si="502"/>
        <v>1044889.3439367622</v>
      </c>
      <c r="AJ953" s="3">
        <f t="shared" si="502"/>
        <v>9457754.9720963165</v>
      </c>
      <c r="AK953" s="3">
        <f t="shared" si="502"/>
        <v>0</v>
      </c>
      <c r="AL953" s="3">
        <f t="shared" si="502"/>
        <v>0</v>
      </c>
      <c r="AM953" s="3">
        <f t="shared" si="502"/>
        <v>3867420.302135454</v>
      </c>
      <c r="AN953" s="3">
        <f t="shared" si="502"/>
        <v>0</v>
      </c>
      <c r="AO953" s="3">
        <f t="shared" si="502"/>
        <v>0</v>
      </c>
      <c r="AP953" s="3">
        <f t="shared" si="502"/>
        <v>0</v>
      </c>
      <c r="AQ953" s="3">
        <f t="shared" si="502"/>
        <v>0</v>
      </c>
      <c r="AR953" s="3">
        <f t="shared" si="502"/>
        <v>0</v>
      </c>
      <c r="AS953" s="3">
        <f t="shared" si="502"/>
        <v>0</v>
      </c>
      <c r="AT953" s="3">
        <f t="shared" si="502"/>
        <v>0</v>
      </c>
      <c r="AU953" s="3">
        <f t="shared" si="502"/>
        <v>0</v>
      </c>
      <c r="AV953" s="3">
        <f t="shared" si="502"/>
        <v>0</v>
      </c>
      <c r="AW953" s="3">
        <f>SUM(AW$697:AW$744,AW$745:AW$792)</f>
        <v>0</v>
      </c>
      <c r="AX953" s="35" t="str">
        <f t="shared" si="487"/>
        <v/>
      </c>
    </row>
    <row r="954" spans="1:50" ht="9.75" customHeight="1" x14ac:dyDescent="0.15">
      <c r="A954" s="25">
        <f t="shared" si="458"/>
        <v>954</v>
      </c>
      <c r="B954" s="24"/>
      <c r="E954" s="4" t="s">
        <v>63</v>
      </c>
      <c r="F954" s="19">
        <f t="shared" si="498"/>
        <v>1.0000000000000002</v>
      </c>
      <c r="G954" s="19">
        <f>G953/$F$953</f>
        <v>0.16740166109046786</v>
      </c>
      <c r="H954" s="19">
        <f t="shared" ref="H954:AV954" si="503">H953/$F$953</f>
        <v>0</v>
      </c>
      <c r="I954" s="19">
        <f t="shared" si="503"/>
        <v>0</v>
      </c>
      <c r="J954" s="19">
        <f t="shared" si="503"/>
        <v>0.19902250588158421</v>
      </c>
      <c r="K954" s="19">
        <f t="shared" si="503"/>
        <v>0</v>
      </c>
      <c r="L954" s="19">
        <f t="shared" si="503"/>
        <v>0</v>
      </c>
      <c r="M954" s="19">
        <f t="shared" si="503"/>
        <v>0</v>
      </c>
      <c r="N954" s="19">
        <f t="shared" si="503"/>
        <v>0.1371018103665772</v>
      </c>
      <c r="O954" s="19">
        <f t="shared" si="503"/>
        <v>0</v>
      </c>
      <c r="P954" s="19">
        <f t="shared" si="503"/>
        <v>1.2822245483297446E-5</v>
      </c>
      <c r="Q954" s="19">
        <f t="shared" si="503"/>
        <v>5.7127762102852336E-2</v>
      </c>
      <c r="R954" s="19">
        <f t="shared" si="503"/>
        <v>2.8359337080470256E-3</v>
      </c>
      <c r="S954" s="19">
        <f t="shared" si="503"/>
        <v>0</v>
      </c>
      <c r="T954" s="19">
        <f t="shared" si="503"/>
        <v>9.3775523471293129E-2</v>
      </c>
      <c r="U954" s="19">
        <f t="shared" si="503"/>
        <v>4.5151177967659668E-2</v>
      </c>
      <c r="V954" s="19">
        <f t="shared" si="503"/>
        <v>3.5856439660898283E-3</v>
      </c>
      <c r="W954" s="19">
        <f t="shared" si="503"/>
        <v>4.9976112718041381E-3</v>
      </c>
      <c r="X954" s="19">
        <f t="shared" si="503"/>
        <v>2.4062572790168077E-3</v>
      </c>
      <c r="Y954" s="19">
        <f t="shared" si="503"/>
        <v>1.4269609968728459E-3</v>
      </c>
      <c r="Z954" s="19">
        <f t="shared" si="503"/>
        <v>1.4583763550865282E-2</v>
      </c>
      <c r="AA954" s="19">
        <f t="shared" si="503"/>
        <v>7.0218120800462479E-3</v>
      </c>
      <c r="AB954" s="19">
        <f t="shared" si="503"/>
        <v>7.107700996628611E-3</v>
      </c>
      <c r="AC954" s="19">
        <f t="shared" si="503"/>
        <v>3.4222264057841463E-3</v>
      </c>
      <c r="AD954" s="19">
        <f t="shared" si="503"/>
        <v>2.9613479815821797E-3</v>
      </c>
      <c r="AE954" s="19">
        <f t="shared" si="503"/>
        <v>6.3872103259039553E-2</v>
      </c>
      <c r="AF954" s="19">
        <f t="shared" si="503"/>
        <v>1.8625450420050782E-3</v>
      </c>
      <c r="AG954" s="19">
        <f t="shared" si="503"/>
        <v>9.7197219001457953E-3</v>
      </c>
      <c r="AH954" s="19">
        <f t="shared" si="503"/>
        <v>0</v>
      </c>
      <c r="AI954" s="19">
        <f t="shared" si="503"/>
        <v>1.2695901672738989E-2</v>
      </c>
      <c r="AJ954" s="19">
        <f t="shared" si="503"/>
        <v>0.11491621372861868</v>
      </c>
      <c r="AK954" s="19">
        <f t="shared" si="503"/>
        <v>0</v>
      </c>
      <c r="AL954" s="19">
        <f t="shared" si="503"/>
        <v>0</v>
      </c>
      <c r="AM954" s="19">
        <f t="shared" si="503"/>
        <v>4.6990993034797229E-2</v>
      </c>
      <c r="AN954" s="19">
        <f t="shared" si="503"/>
        <v>0</v>
      </c>
      <c r="AO954" s="19">
        <f t="shared" si="503"/>
        <v>0</v>
      </c>
      <c r="AP954" s="19">
        <f t="shared" si="503"/>
        <v>0</v>
      </c>
      <c r="AQ954" s="19">
        <f t="shared" si="503"/>
        <v>0</v>
      </c>
      <c r="AR954" s="19">
        <f t="shared" si="503"/>
        <v>0</v>
      </c>
      <c r="AS954" s="19">
        <f t="shared" si="503"/>
        <v>0</v>
      </c>
      <c r="AT954" s="19">
        <f t="shared" si="503"/>
        <v>0</v>
      </c>
      <c r="AU954" s="19">
        <f t="shared" si="503"/>
        <v>0</v>
      </c>
      <c r="AV954" s="19">
        <f t="shared" si="503"/>
        <v>0</v>
      </c>
      <c r="AX954" s="35" t="str">
        <f t="shared" si="487"/>
        <v>OK</v>
      </c>
    </row>
    <row r="955" spans="1:50" ht="9.75" customHeight="1" x14ac:dyDescent="0.15">
      <c r="A955" s="25">
        <f t="shared" si="458"/>
        <v>955</v>
      </c>
      <c r="B955" s="24" t="s">
        <v>643</v>
      </c>
      <c r="F955" s="3">
        <f t="shared" si="498"/>
        <v>597302391.32337236</v>
      </c>
      <c r="G955" s="3">
        <f t="shared" ref="G955:AW955" si="504">SUM(G$306:G$349,G$350:G$400,G$403:G$447,G$451:G$484,G$486:G$492)</f>
        <v>159550177.44351032</v>
      </c>
      <c r="H955" s="3">
        <f t="shared" si="504"/>
        <v>14986280.277032794</v>
      </c>
      <c r="I955" s="3">
        <f t="shared" si="504"/>
        <v>0</v>
      </c>
      <c r="J955" s="3">
        <f t="shared" si="504"/>
        <v>326188111.75338149</v>
      </c>
      <c r="K955" s="3">
        <f t="shared" si="504"/>
        <v>0</v>
      </c>
      <c r="L955" s="3">
        <f t="shared" si="504"/>
        <v>0</v>
      </c>
      <c r="M955" s="3">
        <f t="shared" si="504"/>
        <v>0</v>
      </c>
      <c r="N955" s="3">
        <f t="shared" si="504"/>
        <v>20679904.885041837</v>
      </c>
      <c r="O955" s="3">
        <f t="shared" si="504"/>
        <v>0</v>
      </c>
      <c r="P955" s="3">
        <f t="shared" si="504"/>
        <v>1408.8487725245818</v>
      </c>
      <c r="Q955" s="3">
        <f t="shared" si="504"/>
        <v>7355248.7463242691</v>
      </c>
      <c r="R955" s="3">
        <f t="shared" si="504"/>
        <v>364605.12584027596</v>
      </c>
      <c r="S955" s="3">
        <f t="shared" si="504"/>
        <v>0</v>
      </c>
      <c r="T955" s="3">
        <f t="shared" si="504"/>
        <v>19174435.350664951</v>
      </c>
      <c r="U955" s="3">
        <f t="shared" si="504"/>
        <v>9232135.5392090511</v>
      </c>
      <c r="V955" s="3">
        <f t="shared" si="504"/>
        <v>727476.09964870405</v>
      </c>
      <c r="W955" s="3">
        <f t="shared" si="504"/>
        <v>582111.52901416563</v>
      </c>
      <c r="X955" s="3">
        <f t="shared" si="504"/>
        <v>280275.92137719091</v>
      </c>
      <c r="Y955" s="3">
        <f t="shared" si="504"/>
        <v>166209.49540826646</v>
      </c>
      <c r="Z955" s="3">
        <f t="shared" si="504"/>
        <v>1698686.9201434671</v>
      </c>
      <c r="AA955" s="3">
        <f t="shared" si="504"/>
        <v>817886.29488389159</v>
      </c>
      <c r="AB955" s="3">
        <f t="shared" si="504"/>
        <v>1453733.5657280863</v>
      </c>
      <c r="AC955" s="3">
        <f t="shared" si="504"/>
        <v>699945.79090611555</v>
      </c>
      <c r="AD955" s="3">
        <f t="shared" si="504"/>
        <v>342674.51739904541</v>
      </c>
      <c r="AE955" s="3">
        <f t="shared" si="504"/>
        <v>7147303.9689683206</v>
      </c>
      <c r="AF955" s="3">
        <f t="shared" si="504"/>
        <v>280223.78870518168</v>
      </c>
      <c r="AG955" s="3">
        <f t="shared" si="504"/>
        <v>1238582.6247537613</v>
      </c>
      <c r="AH955" s="3">
        <f t="shared" si="504"/>
        <v>0</v>
      </c>
      <c r="AI955" s="3">
        <f t="shared" si="504"/>
        <v>1621482.734078581</v>
      </c>
      <c r="AJ955" s="3">
        <f t="shared" si="504"/>
        <v>14320938.055337453</v>
      </c>
      <c r="AK955" s="3">
        <f t="shared" si="504"/>
        <v>2194048.2485405272</v>
      </c>
      <c r="AL955" s="3">
        <f t="shared" si="504"/>
        <v>0</v>
      </c>
      <c r="AM955" s="3">
        <f t="shared" si="504"/>
        <v>6198503.7987023108</v>
      </c>
      <c r="AN955" s="3">
        <f t="shared" si="504"/>
        <v>0</v>
      </c>
      <c r="AO955" s="3">
        <f t="shared" si="504"/>
        <v>0</v>
      </c>
      <c r="AP955" s="3">
        <f t="shared" si="504"/>
        <v>0</v>
      </c>
      <c r="AQ955" s="3">
        <f t="shared" si="504"/>
        <v>0</v>
      </c>
      <c r="AR955" s="3">
        <f t="shared" si="504"/>
        <v>0</v>
      </c>
      <c r="AS955" s="3">
        <f t="shared" si="504"/>
        <v>0</v>
      </c>
      <c r="AT955" s="3">
        <f t="shared" si="504"/>
        <v>0</v>
      </c>
      <c r="AU955" s="3">
        <f t="shared" si="504"/>
        <v>0</v>
      </c>
      <c r="AV955" s="3">
        <f t="shared" si="504"/>
        <v>0</v>
      </c>
      <c r="AW955" s="3">
        <f t="shared" si="504"/>
        <v>0</v>
      </c>
      <c r="AX955" s="35" t="str">
        <f t="shared" si="487"/>
        <v/>
      </c>
    </row>
    <row r="956" spans="1:50" ht="9.75" customHeight="1" x14ac:dyDescent="0.15">
      <c r="A956" s="25">
        <f t="shared" si="458"/>
        <v>956</v>
      </c>
      <c r="B956" s="24"/>
      <c r="E956" s="4" t="s">
        <v>1060</v>
      </c>
      <c r="F956" s="19">
        <f t="shared" si="498"/>
        <v>1.0000000000000002</v>
      </c>
      <c r="G956" s="19">
        <f>G955/$F$955</f>
        <v>0.26711792847507915</v>
      </c>
      <c r="H956" s="19">
        <f t="shared" ref="H956:AV956" si="505">H955/$F$955</f>
        <v>2.508993852147396E-2</v>
      </c>
      <c r="I956" s="19">
        <f t="shared" si="505"/>
        <v>0</v>
      </c>
      <c r="J956" s="19">
        <f t="shared" si="505"/>
        <v>0.54610213602307034</v>
      </c>
      <c r="K956" s="19">
        <f t="shared" si="505"/>
        <v>0</v>
      </c>
      <c r="L956" s="19">
        <f t="shared" si="505"/>
        <v>0</v>
      </c>
      <c r="M956" s="19">
        <f t="shared" si="505"/>
        <v>0</v>
      </c>
      <c r="N956" s="19">
        <f t="shared" si="505"/>
        <v>3.4622169918362145E-2</v>
      </c>
      <c r="O956" s="19">
        <f t="shared" si="505"/>
        <v>0</v>
      </c>
      <c r="P956" s="19">
        <f t="shared" si="505"/>
        <v>2.3586859737881881E-6</v>
      </c>
      <c r="Q956" s="19">
        <f t="shared" si="505"/>
        <v>1.2314112337685628E-2</v>
      </c>
      <c r="R956" s="19">
        <f t="shared" si="505"/>
        <v>6.1041966537663352E-4</v>
      </c>
      <c r="S956" s="19">
        <f t="shared" si="505"/>
        <v>0</v>
      </c>
      <c r="T956" s="19">
        <f t="shared" si="505"/>
        <v>3.2101722057704174E-2</v>
      </c>
      <c r="U956" s="19">
        <f t="shared" si="505"/>
        <v>1.5456384694450157E-2</v>
      </c>
      <c r="V956" s="19">
        <f t="shared" si="505"/>
        <v>1.217936024057967E-3</v>
      </c>
      <c r="W956" s="19">
        <f t="shared" si="505"/>
        <v>9.745675514950641E-4</v>
      </c>
      <c r="X956" s="19">
        <f t="shared" si="505"/>
        <v>4.6923622849762354E-4</v>
      </c>
      <c r="Y956" s="19">
        <f t="shared" si="505"/>
        <v>2.7826691776675414E-4</v>
      </c>
      <c r="Z956" s="19">
        <f t="shared" si="505"/>
        <v>2.8439312228097516E-3</v>
      </c>
      <c r="AA956" s="19">
        <f t="shared" si="505"/>
        <v>1.3693002183898803E-3</v>
      </c>
      <c r="AB956" s="19">
        <f t="shared" si="505"/>
        <v>2.4338318192686629E-3</v>
      </c>
      <c r="AC956" s="19">
        <f t="shared" si="505"/>
        <v>1.1718449500182451E-3</v>
      </c>
      <c r="AD956" s="19">
        <f t="shared" si="505"/>
        <v>5.7370357523568911E-4</v>
      </c>
      <c r="AE956" s="19">
        <f t="shared" si="505"/>
        <v>1.1965972466865373E-2</v>
      </c>
      <c r="AF956" s="19">
        <f t="shared" si="505"/>
        <v>4.6914894829790137E-4</v>
      </c>
      <c r="AG956" s="19">
        <f t="shared" si="505"/>
        <v>2.073627433517519E-3</v>
      </c>
      <c r="AH956" s="19">
        <f t="shared" si="505"/>
        <v>0</v>
      </c>
      <c r="AI956" s="19">
        <f t="shared" si="505"/>
        <v>2.7146764480317134E-3</v>
      </c>
      <c r="AJ956" s="19">
        <f t="shared" si="505"/>
        <v>2.3976026654787441E-2</v>
      </c>
      <c r="AK956" s="19">
        <f t="shared" si="505"/>
        <v>3.6732621205139218E-3</v>
      </c>
      <c r="AL956" s="19">
        <f t="shared" si="505"/>
        <v>0</v>
      </c>
      <c r="AM956" s="19">
        <f t="shared" si="505"/>
        <v>1.0377497041270868E-2</v>
      </c>
      <c r="AN956" s="19">
        <f t="shared" si="505"/>
        <v>0</v>
      </c>
      <c r="AO956" s="19">
        <f t="shared" si="505"/>
        <v>0</v>
      </c>
      <c r="AP956" s="19">
        <f t="shared" si="505"/>
        <v>0</v>
      </c>
      <c r="AQ956" s="19">
        <f t="shared" si="505"/>
        <v>0</v>
      </c>
      <c r="AR956" s="19">
        <f t="shared" si="505"/>
        <v>0</v>
      </c>
      <c r="AS956" s="19">
        <f t="shared" si="505"/>
        <v>0</v>
      </c>
      <c r="AT956" s="19">
        <f t="shared" si="505"/>
        <v>0</v>
      </c>
      <c r="AU956" s="19">
        <f t="shared" si="505"/>
        <v>0</v>
      </c>
      <c r="AV956" s="19">
        <f t="shared" si="505"/>
        <v>0</v>
      </c>
      <c r="AX956" s="35" t="str">
        <f t="shared" si="487"/>
        <v>OK</v>
      </c>
    </row>
    <row r="957" spans="1:50" ht="9.75" customHeight="1" x14ac:dyDescent="0.15">
      <c r="A957" s="25">
        <f t="shared" si="458"/>
        <v>957</v>
      </c>
      <c r="B957" s="24" t="s">
        <v>644</v>
      </c>
      <c r="F957" s="3">
        <f t="shared" si="498"/>
        <v>149515433.62966508</v>
      </c>
      <c r="G957" s="3">
        <f t="shared" ref="G957:AV957" si="506">SUM(G$497:G$526,G$527:G$537)</f>
        <v>24715764.905681901</v>
      </c>
      <c r="H957" s="3">
        <f t="shared" si="506"/>
        <v>329455.30290267273</v>
      </c>
      <c r="I957" s="3">
        <f t="shared" si="506"/>
        <v>0</v>
      </c>
      <c r="J957" s="3">
        <f t="shared" si="506"/>
        <v>31426592.925961789</v>
      </c>
      <c r="K957" s="3">
        <f t="shared" si="506"/>
        <v>0</v>
      </c>
      <c r="L957" s="3">
        <f t="shared" si="506"/>
        <v>0</v>
      </c>
      <c r="M957" s="3">
        <f t="shared" si="506"/>
        <v>0</v>
      </c>
      <c r="N957" s="3">
        <f t="shared" si="506"/>
        <v>20399811.008334488</v>
      </c>
      <c r="O957" s="3">
        <f t="shared" si="506"/>
        <v>0</v>
      </c>
      <c r="P957" s="3">
        <f t="shared" si="506"/>
        <v>1824.8496448829856</v>
      </c>
      <c r="Q957" s="3">
        <f t="shared" si="506"/>
        <v>8129319.8615193712</v>
      </c>
      <c r="R957" s="3">
        <f t="shared" si="506"/>
        <v>404772.23956180719</v>
      </c>
      <c r="S957" s="3">
        <f t="shared" si="506"/>
        <v>0</v>
      </c>
      <c r="T957" s="3">
        <f t="shared" si="506"/>
        <v>14446481.205801751</v>
      </c>
      <c r="U957" s="3">
        <f t="shared" si="506"/>
        <v>6955713.173163808</v>
      </c>
      <c r="V957" s="3">
        <f t="shared" si="506"/>
        <v>609079.26671071153</v>
      </c>
      <c r="W957" s="3">
        <f t="shared" si="506"/>
        <v>1169054.426092363</v>
      </c>
      <c r="X957" s="3">
        <f t="shared" si="506"/>
        <v>562878.05700743408</v>
      </c>
      <c r="Y957" s="3">
        <f t="shared" si="506"/>
        <v>333798.48462146439</v>
      </c>
      <c r="Z957" s="3">
        <f t="shared" si="506"/>
        <v>3411472.4817460165</v>
      </c>
      <c r="AA957" s="3">
        <f t="shared" si="506"/>
        <v>1642560.8245443788</v>
      </c>
      <c r="AB957" s="3">
        <f t="shared" si="506"/>
        <v>1090878.1669220803</v>
      </c>
      <c r="AC957" s="3">
        <f t="shared" si="506"/>
        <v>525237.63592544594</v>
      </c>
      <c r="AD957" s="3">
        <f t="shared" si="506"/>
        <v>695622.38625727047</v>
      </c>
      <c r="AE957" s="3">
        <f t="shared" si="506"/>
        <v>8485025.4594022874</v>
      </c>
      <c r="AF957" s="3">
        <f t="shared" si="506"/>
        <v>265867.53333955014</v>
      </c>
      <c r="AG957" s="3">
        <f t="shared" si="506"/>
        <v>1279901.7663463962</v>
      </c>
      <c r="AH957" s="3">
        <f t="shared" si="506"/>
        <v>0</v>
      </c>
      <c r="AI957" s="3">
        <f t="shared" si="506"/>
        <v>1643950.2182227941</v>
      </c>
      <c r="AJ957" s="3">
        <f t="shared" si="506"/>
        <v>14880119.54614827</v>
      </c>
      <c r="AK957" s="3">
        <f t="shared" si="506"/>
        <v>0</v>
      </c>
      <c r="AL957" s="3">
        <f t="shared" si="506"/>
        <v>0</v>
      </c>
      <c r="AM957" s="3">
        <f t="shared" si="506"/>
        <v>6084707.9038061555</v>
      </c>
      <c r="AN957" s="3">
        <f t="shared" si="506"/>
        <v>0</v>
      </c>
      <c r="AO957" s="3">
        <f t="shared" si="506"/>
        <v>0</v>
      </c>
      <c r="AP957" s="3">
        <f t="shared" si="506"/>
        <v>0</v>
      </c>
      <c r="AQ957" s="3">
        <f t="shared" si="506"/>
        <v>0</v>
      </c>
      <c r="AR957" s="3">
        <f t="shared" si="506"/>
        <v>0</v>
      </c>
      <c r="AS957" s="3">
        <f t="shared" si="506"/>
        <v>0</v>
      </c>
      <c r="AT957" s="3">
        <f t="shared" si="506"/>
        <v>0</v>
      </c>
      <c r="AU957" s="3">
        <f t="shared" si="506"/>
        <v>25544</v>
      </c>
      <c r="AV957" s="3">
        <f t="shared" si="506"/>
        <v>0</v>
      </c>
      <c r="AW957" s="3">
        <f>SUM(AW$497:AW$526,AW$527:AW$533)</f>
        <v>0</v>
      </c>
      <c r="AX957" s="35" t="str">
        <f t="shared" si="487"/>
        <v/>
      </c>
    </row>
    <row r="958" spans="1:50" ht="9.75" customHeight="1" x14ac:dyDescent="0.15">
      <c r="A958" s="25">
        <f t="shared" si="458"/>
        <v>958</v>
      </c>
      <c r="B958" s="24" t="s">
        <v>46</v>
      </c>
      <c r="C958" s="3" t="s">
        <v>46</v>
      </c>
      <c r="E958" s="4" t="s">
        <v>1059</v>
      </c>
      <c r="F958" s="19">
        <f t="shared" si="498"/>
        <v>1</v>
      </c>
      <c r="G958" s="19">
        <f>G957/$F$957</f>
        <v>0.16530577683973685</v>
      </c>
      <c r="H958" s="19">
        <f t="shared" ref="H958:AV958" si="507">H957/$F$957</f>
        <v>2.2034869237559842E-3</v>
      </c>
      <c r="I958" s="19">
        <f t="shared" si="507"/>
        <v>0</v>
      </c>
      <c r="J958" s="19">
        <f t="shared" si="507"/>
        <v>0.210189624997526</v>
      </c>
      <c r="K958" s="19">
        <f t="shared" si="507"/>
        <v>0</v>
      </c>
      <c r="L958" s="19">
        <f t="shared" si="507"/>
        <v>0</v>
      </c>
      <c r="M958" s="19">
        <f t="shared" si="507"/>
        <v>0</v>
      </c>
      <c r="N958" s="19">
        <f t="shared" si="507"/>
        <v>0.13643950001083366</v>
      </c>
      <c r="O958" s="19">
        <f t="shared" si="507"/>
        <v>0</v>
      </c>
      <c r="P958" s="19">
        <f t="shared" si="507"/>
        <v>1.2205092147229145E-5</v>
      </c>
      <c r="Q958" s="19">
        <f t="shared" si="507"/>
        <v>5.4371108481381873E-2</v>
      </c>
      <c r="R958" s="19">
        <f t="shared" si="507"/>
        <v>2.7072271386002059E-3</v>
      </c>
      <c r="S958" s="19">
        <f t="shared" si="507"/>
        <v>0</v>
      </c>
      <c r="T958" s="19">
        <f t="shared" si="507"/>
        <v>9.6622006538697902E-2</v>
      </c>
      <c r="U958" s="19">
        <f t="shared" si="507"/>
        <v>4.6521706851965668E-2</v>
      </c>
      <c r="V958" s="19">
        <f t="shared" si="507"/>
        <v>4.0736882602992047E-3</v>
      </c>
      <c r="W958" s="19">
        <f t="shared" si="507"/>
        <v>7.8189548577840794E-3</v>
      </c>
      <c r="X958" s="19">
        <f t="shared" si="507"/>
        <v>3.7646819685627055E-3</v>
      </c>
      <c r="Y958" s="19">
        <f t="shared" si="507"/>
        <v>2.2325353076810129E-3</v>
      </c>
      <c r="Z958" s="19">
        <f t="shared" si="507"/>
        <v>2.2816858426775499E-2</v>
      </c>
      <c r="AA958" s="19">
        <f t="shared" si="507"/>
        <v>1.0985894798077095E-2</v>
      </c>
      <c r="AB958" s="19">
        <f t="shared" si="507"/>
        <v>7.2960907141136847E-3</v>
      </c>
      <c r="AC958" s="19">
        <f t="shared" si="507"/>
        <v>3.5129325660547364E-3</v>
      </c>
      <c r="AD958" s="19">
        <f t="shared" si="507"/>
        <v>4.6525122482021369E-3</v>
      </c>
      <c r="AE958" s="19">
        <f t="shared" si="507"/>
        <v>5.6750164537654725E-2</v>
      </c>
      <c r="AF958" s="19">
        <f t="shared" si="507"/>
        <v>1.7781945775449356E-3</v>
      </c>
      <c r="AG958" s="19">
        <f t="shared" si="507"/>
        <v>8.5603321026816951E-3</v>
      </c>
      <c r="AH958" s="19">
        <f t="shared" si="507"/>
        <v>0</v>
      </c>
      <c r="AI958" s="19">
        <f t="shared" si="507"/>
        <v>1.0995187441951285E-2</v>
      </c>
      <c r="AJ958" s="19">
        <f t="shared" si="507"/>
        <v>9.9522298032488424E-2</v>
      </c>
      <c r="AK958" s="19">
        <f t="shared" si="507"/>
        <v>0</v>
      </c>
      <c r="AL958" s="19">
        <f t="shared" si="507"/>
        <v>0</v>
      </c>
      <c r="AM958" s="19">
        <f t="shared" si="507"/>
        <v>4.0696186046434338E-2</v>
      </c>
      <c r="AN958" s="19">
        <f t="shared" si="507"/>
        <v>0</v>
      </c>
      <c r="AO958" s="19">
        <f t="shared" si="507"/>
        <v>0</v>
      </c>
      <c r="AP958" s="19">
        <f t="shared" si="507"/>
        <v>0</v>
      </c>
      <c r="AQ958" s="19">
        <f t="shared" si="507"/>
        <v>0</v>
      </c>
      <c r="AR958" s="19">
        <f t="shared" si="507"/>
        <v>0</v>
      </c>
      <c r="AS958" s="19">
        <f t="shared" si="507"/>
        <v>0</v>
      </c>
      <c r="AT958" s="19">
        <f t="shared" si="507"/>
        <v>0</v>
      </c>
      <c r="AU958" s="19">
        <f t="shared" si="507"/>
        <v>1.7084523904916705E-4</v>
      </c>
      <c r="AV958" s="19">
        <f t="shared" si="507"/>
        <v>0</v>
      </c>
      <c r="AX958" s="35" t="str">
        <f t="shared" si="487"/>
        <v>OK</v>
      </c>
    </row>
    <row r="959" spans="1:50" ht="9.75" customHeight="1" x14ac:dyDescent="0.15">
      <c r="A959" s="25">
        <f t="shared" si="458"/>
        <v>959</v>
      </c>
      <c r="B959" s="24" t="s">
        <v>616</v>
      </c>
      <c r="F959" s="3">
        <f t="shared" si="498"/>
        <v>746817824.95303762</v>
      </c>
      <c r="G959" s="3">
        <f t="shared" ref="G959:AV959" si="508">G539</f>
        <v>184265942.34919226</v>
      </c>
      <c r="H959" s="3">
        <f t="shared" si="508"/>
        <v>15315735.579935469</v>
      </c>
      <c r="I959" s="3">
        <f t="shared" si="508"/>
        <v>0</v>
      </c>
      <c r="J959" s="3">
        <f t="shared" si="508"/>
        <v>357614704.6793431</v>
      </c>
      <c r="K959" s="3">
        <f t="shared" si="508"/>
        <v>0</v>
      </c>
      <c r="L959" s="3">
        <f t="shared" si="508"/>
        <v>0</v>
      </c>
      <c r="M959" s="3">
        <f t="shared" si="508"/>
        <v>0</v>
      </c>
      <c r="N959" s="3">
        <f t="shared" si="508"/>
        <v>41079715.893376313</v>
      </c>
      <c r="O959" s="3">
        <f t="shared" si="508"/>
        <v>0</v>
      </c>
      <c r="P959" s="3">
        <f t="shared" si="508"/>
        <v>3233.6984174075669</v>
      </c>
      <c r="Q959" s="3">
        <f t="shared" si="508"/>
        <v>15484568.607843643</v>
      </c>
      <c r="R959" s="3">
        <f t="shared" si="508"/>
        <v>769377.36540208315</v>
      </c>
      <c r="S959" s="3">
        <f t="shared" si="508"/>
        <v>0</v>
      </c>
      <c r="T959" s="3">
        <f t="shared" si="508"/>
        <v>33620916.556466706</v>
      </c>
      <c r="U959" s="3">
        <f t="shared" si="508"/>
        <v>16187848.712372858</v>
      </c>
      <c r="V959" s="3">
        <f t="shared" si="508"/>
        <v>1336555.3663594155</v>
      </c>
      <c r="W959" s="3">
        <f t="shared" si="508"/>
        <v>1751165.9551065282</v>
      </c>
      <c r="X959" s="3">
        <f t="shared" si="508"/>
        <v>843153.97838462493</v>
      </c>
      <c r="Y959" s="3">
        <f t="shared" si="508"/>
        <v>500007.98002973082</v>
      </c>
      <c r="Z959" s="3">
        <f t="shared" si="508"/>
        <v>5110159.4018894834</v>
      </c>
      <c r="AA959" s="3">
        <f t="shared" si="508"/>
        <v>2460447.11942827</v>
      </c>
      <c r="AB959" s="3">
        <f t="shared" si="508"/>
        <v>2544611.7326501664</v>
      </c>
      <c r="AC959" s="3">
        <f t="shared" si="508"/>
        <v>1225183.4268315616</v>
      </c>
      <c r="AD959" s="3">
        <f t="shared" si="508"/>
        <v>1038296.9036563159</v>
      </c>
      <c r="AE959" s="3">
        <f t="shared" si="508"/>
        <v>15632329.428370606</v>
      </c>
      <c r="AF959" s="3">
        <f t="shared" si="508"/>
        <v>546091.32204473193</v>
      </c>
      <c r="AG959" s="3">
        <f t="shared" si="508"/>
        <v>2518484.391100158</v>
      </c>
      <c r="AH959" s="3">
        <f t="shared" si="508"/>
        <v>0</v>
      </c>
      <c r="AI959" s="3">
        <f t="shared" si="508"/>
        <v>3265432.9523013751</v>
      </c>
      <c r="AJ959" s="3">
        <f t="shared" si="508"/>
        <v>29201057.601485725</v>
      </c>
      <c r="AK959" s="3">
        <f t="shared" si="508"/>
        <v>2194048.2485405272</v>
      </c>
      <c r="AL959" s="3">
        <f t="shared" si="508"/>
        <v>0</v>
      </c>
      <c r="AM959" s="3">
        <f t="shared" si="508"/>
        <v>12283211.702508466</v>
      </c>
      <c r="AN959" s="3">
        <f t="shared" si="508"/>
        <v>0</v>
      </c>
      <c r="AO959" s="3">
        <f t="shared" si="508"/>
        <v>0</v>
      </c>
      <c r="AP959" s="3">
        <f t="shared" si="508"/>
        <v>0</v>
      </c>
      <c r="AQ959" s="3">
        <f t="shared" si="508"/>
        <v>0</v>
      </c>
      <c r="AR959" s="3">
        <f t="shared" si="508"/>
        <v>0</v>
      </c>
      <c r="AS959" s="3">
        <f t="shared" si="508"/>
        <v>0</v>
      </c>
      <c r="AT959" s="3">
        <f t="shared" si="508"/>
        <v>0</v>
      </c>
      <c r="AU959" s="3">
        <f t="shared" si="508"/>
        <v>25544</v>
      </c>
      <c r="AV959" s="3">
        <f t="shared" si="508"/>
        <v>0</v>
      </c>
    </row>
    <row r="960" spans="1:50" ht="9.75" customHeight="1" x14ac:dyDescent="0.15">
      <c r="A960" s="25">
        <f t="shared" si="458"/>
        <v>960</v>
      </c>
      <c r="B960" s="53" t="s">
        <v>48</v>
      </c>
      <c r="C960" s="11">
        <f>A539</f>
        <v>539</v>
      </c>
      <c r="E960" s="4" t="s">
        <v>1003</v>
      </c>
      <c r="F960" s="19">
        <f t="shared" si="498"/>
        <v>1</v>
      </c>
      <c r="G960" s="19">
        <f>G959/$F$959</f>
        <v>0.24673479420604283</v>
      </c>
      <c r="H960" s="19">
        <f t="shared" ref="H960:AV960" si="509">H959/$F$959</f>
        <v>2.0507994142880258E-2</v>
      </c>
      <c r="I960" s="19">
        <f t="shared" si="509"/>
        <v>0</v>
      </c>
      <c r="J960" s="19">
        <f t="shared" si="509"/>
        <v>0.47885132455405854</v>
      </c>
      <c r="K960" s="19">
        <f t="shared" si="509"/>
        <v>0</v>
      </c>
      <c r="L960" s="19">
        <f t="shared" si="509"/>
        <v>0</v>
      </c>
      <c r="M960" s="19">
        <f t="shared" si="509"/>
        <v>0</v>
      </c>
      <c r="N960" s="19">
        <f t="shared" si="509"/>
        <v>5.5006340931885958E-2</v>
      </c>
      <c r="O960" s="19">
        <f t="shared" si="509"/>
        <v>0</v>
      </c>
      <c r="P960" s="19">
        <f t="shared" si="509"/>
        <v>4.3299695178150205E-6</v>
      </c>
      <c r="Q960" s="19">
        <f t="shared" si="509"/>
        <v>2.0734064038733093E-2</v>
      </c>
      <c r="R960" s="19">
        <f t="shared" si="509"/>
        <v>1.0302075549019792E-3</v>
      </c>
      <c r="S960" s="19">
        <f t="shared" si="509"/>
        <v>0</v>
      </c>
      <c r="T960" s="19">
        <f t="shared" si="509"/>
        <v>4.501889943317957E-2</v>
      </c>
      <c r="U960" s="19">
        <f t="shared" si="509"/>
        <v>2.1675766393753126E-2</v>
      </c>
      <c r="V960" s="19">
        <f t="shared" si="509"/>
        <v>1.7896672008912782E-3</v>
      </c>
      <c r="W960" s="19">
        <f t="shared" si="509"/>
        <v>2.344836848553591E-3</v>
      </c>
      <c r="X960" s="19">
        <f t="shared" si="509"/>
        <v>1.1289955196739517E-3</v>
      </c>
      <c r="Y960" s="19">
        <f t="shared" si="509"/>
        <v>6.6951800469033126E-4</v>
      </c>
      <c r="Z960" s="19">
        <f t="shared" si="509"/>
        <v>6.8425782448495081E-3</v>
      </c>
      <c r="AA960" s="19">
        <f t="shared" si="509"/>
        <v>3.294574710483097E-3</v>
      </c>
      <c r="AB960" s="19">
        <f t="shared" si="509"/>
        <v>3.4072723596416301E-3</v>
      </c>
      <c r="AC960" s="19">
        <f t="shared" si="509"/>
        <v>1.6405385435311552E-3</v>
      </c>
      <c r="AD960" s="19">
        <f t="shared" si="509"/>
        <v>1.3902947532373204E-3</v>
      </c>
      <c r="AE960" s="19">
        <f t="shared" si="509"/>
        <v>2.0931917940434294E-2</v>
      </c>
      <c r="AF960" s="19">
        <f t="shared" si="509"/>
        <v>7.3122427424529134E-4</v>
      </c>
      <c r="AG960" s="19">
        <f t="shared" si="509"/>
        <v>3.3722874668377506E-3</v>
      </c>
      <c r="AH960" s="19">
        <f t="shared" si="509"/>
        <v>0</v>
      </c>
      <c r="AI960" s="19">
        <f t="shared" si="509"/>
        <v>4.3724625245878624E-3</v>
      </c>
      <c r="AJ960" s="19">
        <f t="shared" si="509"/>
        <v>3.9100643591791592E-2</v>
      </c>
      <c r="AK960" s="19">
        <f t="shared" si="509"/>
        <v>2.9378627226505959E-3</v>
      </c>
      <c r="AL960" s="19">
        <f t="shared" si="509"/>
        <v>0</v>
      </c>
      <c r="AM960" s="19">
        <f t="shared" si="509"/>
        <v>1.6447400279018348E-2</v>
      </c>
      <c r="AN960" s="19">
        <f t="shared" si="509"/>
        <v>0</v>
      </c>
      <c r="AO960" s="19">
        <f t="shared" si="509"/>
        <v>0</v>
      </c>
      <c r="AP960" s="19">
        <f t="shared" si="509"/>
        <v>0</v>
      </c>
      <c r="AQ960" s="19">
        <f t="shared" si="509"/>
        <v>0</v>
      </c>
      <c r="AR960" s="19">
        <f t="shared" si="509"/>
        <v>0</v>
      </c>
      <c r="AS960" s="19">
        <f t="shared" si="509"/>
        <v>0</v>
      </c>
      <c r="AT960" s="19">
        <f t="shared" si="509"/>
        <v>0</v>
      </c>
      <c r="AU960" s="19">
        <f t="shared" si="509"/>
        <v>3.4203789929098564E-5</v>
      </c>
      <c r="AV960" s="19">
        <f t="shared" si="509"/>
        <v>0</v>
      </c>
      <c r="AX960" s="35" t="str">
        <f t="shared" si="487"/>
        <v>OK</v>
      </c>
    </row>
    <row r="961" spans="1:50" ht="9.75" customHeight="1" x14ac:dyDescent="0.15">
      <c r="A961" s="25">
        <f t="shared" si="458"/>
        <v>961</v>
      </c>
      <c r="B961" s="24" t="s">
        <v>1016</v>
      </c>
      <c r="F961" s="3">
        <f t="shared" si="498"/>
        <v>9.9999999999999995E-8</v>
      </c>
      <c r="G961" s="3">
        <f>IF(ISERROR(SUM(G$668:G$678)/SUM($F$668,$F$670,$F$671,$F$674,$F$675,$F$677,$F$678)),0,SUM(G$668:G$678))</f>
        <v>4.568510235769686E-8</v>
      </c>
      <c r="H961" s="3">
        <f t="shared" ref="H961:AV961" si="510">IF(ISERROR(SUM(H$668:H$678)/SUM($F$668,$F$670,$F$671,$F$674,$F$675,$F$677,$F$678)),0,SUM(H$668:H$678))</f>
        <v>0</v>
      </c>
      <c r="I961" s="3">
        <f t="shared" si="510"/>
        <v>0</v>
      </c>
      <c r="J961" s="3">
        <f t="shared" si="510"/>
        <v>5.4314897642303136E-8</v>
      </c>
      <c r="K961" s="3">
        <f t="shared" si="510"/>
        <v>0</v>
      </c>
      <c r="L961" s="3">
        <f t="shared" si="510"/>
        <v>0</v>
      </c>
      <c r="M961" s="3">
        <f t="shared" si="510"/>
        <v>0</v>
      </c>
      <c r="N961" s="3">
        <f t="shared" si="510"/>
        <v>0</v>
      </c>
      <c r="O961" s="3">
        <f t="shared" si="510"/>
        <v>0</v>
      </c>
      <c r="P961" s="3">
        <f t="shared" si="510"/>
        <v>0</v>
      </c>
      <c r="Q961" s="3">
        <f t="shared" si="510"/>
        <v>0</v>
      </c>
      <c r="R961" s="3">
        <f t="shared" si="510"/>
        <v>0</v>
      </c>
      <c r="S961" s="3">
        <f t="shared" si="510"/>
        <v>0</v>
      </c>
      <c r="T961" s="3">
        <f t="shared" si="510"/>
        <v>0</v>
      </c>
      <c r="U961" s="3">
        <f t="shared" si="510"/>
        <v>0</v>
      </c>
      <c r="V961" s="3">
        <f t="shared" si="510"/>
        <v>0</v>
      </c>
      <c r="W961" s="3">
        <f t="shared" si="510"/>
        <v>0</v>
      </c>
      <c r="X961" s="3">
        <f t="shared" si="510"/>
        <v>0</v>
      </c>
      <c r="Y961" s="3">
        <f t="shared" si="510"/>
        <v>0</v>
      </c>
      <c r="Z961" s="3">
        <f t="shared" si="510"/>
        <v>0</v>
      </c>
      <c r="AA961" s="3">
        <f t="shared" si="510"/>
        <v>0</v>
      </c>
      <c r="AB961" s="3">
        <f t="shared" si="510"/>
        <v>0</v>
      </c>
      <c r="AC961" s="3">
        <f t="shared" si="510"/>
        <v>0</v>
      </c>
      <c r="AD961" s="3">
        <f t="shared" si="510"/>
        <v>0</v>
      </c>
      <c r="AE961" s="3">
        <f t="shared" si="510"/>
        <v>0</v>
      </c>
      <c r="AF961" s="3">
        <f t="shared" si="510"/>
        <v>0</v>
      </c>
      <c r="AG961" s="3">
        <f t="shared" si="510"/>
        <v>0</v>
      </c>
      <c r="AH961" s="3">
        <f t="shared" si="510"/>
        <v>0</v>
      </c>
      <c r="AI961" s="3">
        <f t="shared" si="510"/>
        <v>0</v>
      </c>
      <c r="AJ961" s="3">
        <f t="shared" si="510"/>
        <v>0</v>
      </c>
      <c r="AK961" s="3">
        <f t="shared" si="510"/>
        <v>0</v>
      </c>
      <c r="AL961" s="3">
        <f t="shared" si="510"/>
        <v>0</v>
      </c>
      <c r="AM961" s="3">
        <f t="shared" si="510"/>
        <v>0</v>
      </c>
      <c r="AN961" s="3">
        <f t="shared" si="510"/>
        <v>0</v>
      </c>
      <c r="AO961" s="3">
        <f t="shared" si="510"/>
        <v>0</v>
      </c>
      <c r="AP961" s="3">
        <f t="shared" si="510"/>
        <v>0</v>
      </c>
      <c r="AQ961" s="3">
        <f t="shared" si="510"/>
        <v>0</v>
      </c>
      <c r="AR961" s="3">
        <f t="shared" si="510"/>
        <v>0</v>
      </c>
      <c r="AS961" s="3">
        <f t="shared" si="510"/>
        <v>0</v>
      </c>
      <c r="AT961" s="3">
        <f t="shared" si="510"/>
        <v>0</v>
      </c>
      <c r="AU961" s="3">
        <f t="shared" si="510"/>
        <v>0</v>
      </c>
      <c r="AV961" s="3">
        <f t="shared" si="510"/>
        <v>0</v>
      </c>
    </row>
    <row r="962" spans="1:50" ht="9.75" customHeight="1" x14ac:dyDescent="0.15">
      <c r="A962" s="25">
        <f t="shared" si="458"/>
        <v>962</v>
      </c>
      <c r="B962" s="53" t="s">
        <v>48</v>
      </c>
      <c r="C962" s="3" t="str">
        <f>A668&amp;"-"&amp;A678</f>
        <v>668-678</v>
      </c>
      <c r="E962" s="4" t="s">
        <v>1028</v>
      </c>
      <c r="F962" s="19">
        <f t="shared" si="498"/>
        <v>1</v>
      </c>
      <c r="G962" s="19">
        <f>IF(ISERROR(SUM(G$668:G$678)/SUM($F$668,$F$670,$F$671,$F$674,$F$675,$F$677,$F$678)),0,SUM(G$668:G$678)/SUM($F$668,$F$670,$F$671,$F$674,$F$675,$F$677,$F$678))</f>
        <v>0.45685102357696861</v>
      </c>
      <c r="H962" s="19">
        <f t="shared" ref="H962:AV962" si="511">IF(ISERROR(SUM(H$668:H$678)/SUM($F$668,$F$670,$F$671,$F$674,$F$675,$F$677,$F$678)),0,SUM(H$668:H$678)/SUM($F$668,$F$670,$F$671,$F$674,$F$675,$F$677,$F$678))</f>
        <v>0</v>
      </c>
      <c r="I962" s="19">
        <f t="shared" si="511"/>
        <v>0</v>
      </c>
      <c r="J962" s="19">
        <f t="shared" si="511"/>
        <v>0.54314897642303139</v>
      </c>
      <c r="K962" s="19">
        <f t="shared" si="511"/>
        <v>0</v>
      </c>
      <c r="L962" s="19">
        <f t="shared" si="511"/>
        <v>0</v>
      </c>
      <c r="M962" s="19">
        <f t="shared" si="511"/>
        <v>0</v>
      </c>
      <c r="N962" s="19">
        <f t="shared" si="511"/>
        <v>0</v>
      </c>
      <c r="O962" s="19">
        <f t="shared" si="511"/>
        <v>0</v>
      </c>
      <c r="P962" s="19">
        <f t="shared" si="511"/>
        <v>0</v>
      </c>
      <c r="Q962" s="19">
        <f t="shared" si="511"/>
        <v>0</v>
      </c>
      <c r="R962" s="19">
        <f t="shared" si="511"/>
        <v>0</v>
      </c>
      <c r="S962" s="19">
        <f t="shared" si="511"/>
        <v>0</v>
      </c>
      <c r="T962" s="19">
        <f t="shared" si="511"/>
        <v>0</v>
      </c>
      <c r="U962" s="19">
        <f t="shared" si="511"/>
        <v>0</v>
      </c>
      <c r="V962" s="19">
        <f t="shared" si="511"/>
        <v>0</v>
      </c>
      <c r="W962" s="19">
        <f t="shared" si="511"/>
        <v>0</v>
      </c>
      <c r="X962" s="19">
        <f t="shared" si="511"/>
        <v>0</v>
      </c>
      <c r="Y962" s="19">
        <f t="shared" si="511"/>
        <v>0</v>
      </c>
      <c r="Z962" s="19">
        <f t="shared" si="511"/>
        <v>0</v>
      </c>
      <c r="AA962" s="19">
        <f t="shared" si="511"/>
        <v>0</v>
      </c>
      <c r="AB962" s="19">
        <f t="shared" si="511"/>
        <v>0</v>
      </c>
      <c r="AC962" s="19">
        <f t="shared" si="511"/>
        <v>0</v>
      </c>
      <c r="AD962" s="19">
        <f t="shared" si="511"/>
        <v>0</v>
      </c>
      <c r="AE962" s="19">
        <f t="shared" si="511"/>
        <v>0</v>
      </c>
      <c r="AF962" s="19">
        <f t="shared" si="511"/>
        <v>0</v>
      </c>
      <c r="AG962" s="19">
        <f t="shared" si="511"/>
        <v>0</v>
      </c>
      <c r="AH962" s="19">
        <f t="shared" si="511"/>
        <v>0</v>
      </c>
      <c r="AI962" s="19">
        <f t="shared" si="511"/>
        <v>0</v>
      </c>
      <c r="AJ962" s="19">
        <f t="shared" si="511"/>
        <v>0</v>
      </c>
      <c r="AK962" s="19">
        <f t="shared" si="511"/>
        <v>0</v>
      </c>
      <c r="AL962" s="19">
        <f t="shared" si="511"/>
        <v>0</v>
      </c>
      <c r="AM962" s="19">
        <f t="shared" si="511"/>
        <v>0</v>
      </c>
      <c r="AN962" s="19">
        <f t="shared" si="511"/>
        <v>0</v>
      </c>
      <c r="AO962" s="19">
        <f t="shared" si="511"/>
        <v>0</v>
      </c>
      <c r="AP962" s="19">
        <f t="shared" si="511"/>
        <v>0</v>
      </c>
      <c r="AQ962" s="19">
        <f t="shared" si="511"/>
        <v>0</v>
      </c>
      <c r="AR962" s="19">
        <f t="shared" si="511"/>
        <v>0</v>
      </c>
      <c r="AS962" s="19">
        <f t="shared" si="511"/>
        <v>0</v>
      </c>
      <c r="AT962" s="19">
        <f t="shared" si="511"/>
        <v>0</v>
      </c>
      <c r="AU962" s="19">
        <f t="shared" si="511"/>
        <v>0</v>
      </c>
      <c r="AV962" s="19">
        <f t="shared" si="511"/>
        <v>0</v>
      </c>
      <c r="AX962" s="35" t="str">
        <f t="shared" si="487"/>
        <v>OK</v>
      </c>
    </row>
    <row r="963" spans="1:50" ht="9.75" customHeight="1" x14ac:dyDescent="0.15">
      <c r="A963" s="25">
        <f t="shared" si="458"/>
        <v>963</v>
      </c>
      <c r="B963" s="24" t="s">
        <v>1017</v>
      </c>
      <c r="F963" s="19"/>
      <c r="G963" s="19">
        <f>IF(ISERROR(SUM(G$683:G$692)/SUM($F$683,$F$685,$F$686,$F$689,$F$690,$F$692)),0,SUM(G$683:G$692))</f>
        <v>0</v>
      </c>
      <c r="H963" s="19">
        <f t="shared" ref="H963:AV963" si="512">IF(ISERROR(SUM(H$683:H$692)/SUM($F$683,$F$685,$F$686,$F$689,$F$690,$F$692)),0,SUM(H$683:H$692))</f>
        <v>0</v>
      </c>
      <c r="I963" s="19">
        <f t="shared" si="512"/>
        <v>0</v>
      </c>
      <c r="J963" s="19">
        <f t="shared" si="512"/>
        <v>0</v>
      </c>
      <c r="K963" s="19">
        <f t="shared" si="512"/>
        <v>0</v>
      </c>
      <c r="L963" s="19">
        <f t="shared" si="512"/>
        <v>0</v>
      </c>
      <c r="M963" s="19">
        <f t="shared" si="512"/>
        <v>0</v>
      </c>
      <c r="N963" s="19">
        <f t="shared" si="512"/>
        <v>0</v>
      </c>
      <c r="O963" s="19">
        <f t="shared" si="512"/>
        <v>0</v>
      </c>
      <c r="P963" s="19">
        <f t="shared" si="512"/>
        <v>0</v>
      </c>
      <c r="Q963" s="19">
        <f t="shared" si="512"/>
        <v>0</v>
      </c>
      <c r="R963" s="19">
        <f t="shared" si="512"/>
        <v>0</v>
      </c>
      <c r="S963" s="19">
        <f t="shared" si="512"/>
        <v>0</v>
      </c>
      <c r="T963" s="19">
        <f t="shared" si="512"/>
        <v>0</v>
      </c>
      <c r="U963" s="19">
        <f t="shared" si="512"/>
        <v>0</v>
      </c>
      <c r="V963" s="19">
        <f t="shared" si="512"/>
        <v>0</v>
      </c>
      <c r="W963" s="19">
        <f t="shared" si="512"/>
        <v>0</v>
      </c>
      <c r="X963" s="19">
        <f t="shared" si="512"/>
        <v>0</v>
      </c>
      <c r="Y963" s="19">
        <f t="shared" si="512"/>
        <v>0</v>
      </c>
      <c r="Z963" s="19">
        <f t="shared" si="512"/>
        <v>0</v>
      </c>
      <c r="AA963" s="19">
        <f t="shared" si="512"/>
        <v>0</v>
      </c>
      <c r="AB963" s="19">
        <f t="shared" si="512"/>
        <v>0</v>
      </c>
      <c r="AC963" s="19">
        <f t="shared" si="512"/>
        <v>0</v>
      </c>
      <c r="AD963" s="19">
        <f t="shared" si="512"/>
        <v>0</v>
      </c>
      <c r="AE963" s="19">
        <f t="shared" si="512"/>
        <v>0</v>
      </c>
      <c r="AF963" s="19">
        <f t="shared" si="512"/>
        <v>0</v>
      </c>
      <c r="AG963" s="19">
        <f t="shared" si="512"/>
        <v>0</v>
      </c>
      <c r="AH963" s="19">
        <f t="shared" si="512"/>
        <v>0</v>
      </c>
      <c r="AI963" s="19">
        <f t="shared" si="512"/>
        <v>0</v>
      </c>
      <c r="AJ963" s="19">
        <f t="shared" si="512"/>
        <v>0</v>
      </c>
      <c r="AK963" s="19">
        <f t="shared" si="512"/>
        <v>0</v>
      </c>
      <c r="AL963" s="19">
        <f t="shared" si="512"/>
        <v>0</v>
      </c>
      <c r="AM963" s="19">
        <f t="shared" si="512"/>
        <v>0</v>
      </c>
      <c r="AN963" s="19">
        <f t="shared" si="512"/>
        <v>0</v>
      </c>
      <c r="AO963" s="19">
        <f t="shared" si="512"/>
        <v>0</v>
      </c>
      <c r="AP963" s="19">
        <f t="shared" si="512"/>
        <v>0</v>
      </c>
      <c r="AQ963" s="19">
        <f t="shared" si="512"/>
        <v>0</v>
      </c>
      <c r="AR963" s="19">
        <f t="shared" si="512"/>
        <v>0</v>
      </c>
      <c r="AS963" s="19">
        <f t="shared" si="512"/>
        <v>0</v>
      </c>
      <c r="AT963" s="19">
        <f t="shared" si="512"/>
        <v>0</v>
      </c>
      <c r="AU963" s="19">
        <f t="shared" si="512"/>
        <v>0</v>
      </c>
      <c r="AV963" s="19">
        <f t="shared" si="512"/>
        <v>0</v>
      </c>
    </row>
    <row r="964" spans="1:50" ht="9.75" customHeight="1" x14ac:dyDescent="0.15">
      <c r="A964" s="25">
        <f t="shared" si="458"/>
        <v>964</v>
      </c>
      <c r="B964" s="53" t="s">
        <v>48</v>
      </c>
      <c r="C964" s="3" t="str">
        <f>A683&amp;"-"&amp;A692</f>
        <v>683-692</v>
      </c>
      <c r="E964" s="4" t="s">
        <v>1029</v>
      </c>
      <c r="F964" s="19">
        <f t="shared" si="498"/>
        <v>0</v>
      </c>
      <c r="G964" s="19">
        <f>IF(ISERROR(SUM(G$683:G$692)/SUM($F$683,$F$685,$F$686,$F$689,$F$690,$F$692)),0,SUM(G$683:G$692)/SUM($F$683,$F$685,$F$686,$F$689,$F$690,$F$692))</f>
        <v>0</v>
      </c>
      <c r="H964" s="19">
        <f t="shared" ref="H964:AV964" si="513">IF(ISERROR(SUM(H$683:H$692)/SUM($F$683,$F$685,$F$686,$F$689,$F$690,$F$692)),0,SUM(H$683:H$692)/SUM($F$683,$F$685,$F$686,$F$689,$F$690,$F$692))</f>
        <v>0</v>
      </c>
      <c r="I964" s="19">
        <f t="shared" si="513"/>
        <v>0</v>
      </c>
      <c r="J964" s="19">
        <f t="shared" si="513"/>
        <v>0</v>
      </c>
      <c r="K964" s="19">
        <f t="shared" si="513"/>
        <v>0</v>
      </c>
      <c r="L964" s="19">
        <f t="shared" si="513"/>
        <v>0</v>
      </c>
      <c r="M964" s="19">
        <f t="shared" si="513"/>
        <v>0</v>
      </c>
      <c r="N964" s="19">
        <f t="shared" si="513"/>
        <v>0</v>
      </c>
      <c r="O964" s="19">
        <f t="shared" si="513"/>
        <v>0</v>
      </c>
      <c r="P964" s="19">
        <f t="shared" si="513"/>
        <v>0</v>
      </c>
      <c r="Q964" s="19">
        <f t="shared" si="513"/>
        <v>0</v>
      </c>
      <c r="R964" s="19">
        <f t="shared" si="513"/>
        <v>0</v>
      </c>
      <c r="S964" s="19">
        <f t="shared" si="513"/>
        <v>0</v>
      </c>
      <c r="T964" s="19">
        <f t="shared" si="513"/>
        <v>0</v>
      </c>
      <c r="U964" s="19">
        <f t="shared" si="513"/>
        <v>0</v>
      </c>
      <c r="V964" s="19">
        <f t="shared" si="513"/>
        <v>0</v>
      </c>
      <c r="W964" s="19">
        <f t="shared" si="513"/>
        <v>0</v>
      </c>
      <c r="X964" s="19">
        <f t="shared" si="513"/>
        <v>0</v>
      </c>
      <c r="Y964" s="19">
        <f t="shared" si="513"/>
        <v>0</v>
      </c>
      <c r="Z964" s="19">
        <f t="shared" si="513"/>
        <v>0</v>
      </c>
      <c r="AA964" s="19">
        <f t="shared" si="513"/>
        <v>0</v>
      </c>
      <c r="AB964" s="19">
        <f t="shared" si="513"/>
        <v>0</v>
      </c>
      <c r="AC964" s="19">
        <f t="shared" si="513"/>
        <v>0</v>
      </c>
      <c r="AD964" s="19">
        <f t="shared" si="513"/>
        <v>0</v>
      </c>
      <c r="AE964" s="19">
        <f t="shared" si="513"/>
        <v>0</v>
      </c>
      <c r="AF964" s="19">
        <f t="shared" si="513"/>
        <v>0</v>
      </c>
      <c r="AG964" s="19">
        <f t="shared" si="513"/>
        <v>0</v>
      </c>
      <c r="AH964" s="19">
        <f t="shared" si="513"/>
        <v>0</v>
      </c>
      <c r="AI964" s="19">
        <f t="shared" si="513"/>
        <v>0</v>
      </c>
      <c r="AJ964" s="19">
        <f t="shared" si="513"/>
        <v>0</v>
      </c>
      <c r="AK964" s="19">
        <f t="shared" si="513"/>
        <v>0</v>
      </c>
      <c r="AL964" s="19">
        <f t="shared" si="513"/>
        <v>0</v>
      </c>
      <c r="AM964" s="19">
        <f t="shared" si="513"/>
        <v>0</v>
      </c>
      <c r="AN964" s="19">
        <f t="shared" si="513"/>
        <v>0</v>
      </c>
      <c r="AO964" s="19">
        <f t="shared" si="513"/>
        <v>0</v>
      </c>
      <c r="AP964" s="19">
        <f t="shared" si="513"/>
        <v>0</v>
      </c>
      <c r="AQ964" s="19">
        <f t="shared" si="513"/>
        <v>0</v>
      </c>
      <c r="AR964" s="19">
        <f t="shared" si="513"/>
        <v>0</v>
      </c>
      <c r="AS964" s="19">
        <f t="shared" si="513"/>
        <v>0</v>
      </c>
      <c r="AT964" s="19">
        <f t="shared" si="513"/>
        <v>0</v>
      </c>
      <c r="AU964" s="19">
        <f t="shared" si="513"/>
        <v>0</v>
      </c>
      <c r="AV964" s="19">
        <f t="shared" si="513"/>
        <v>0</v>
      </c>
      <c r="AX964" s="35" t="str">
        <f t="shared" si="487"/>
        <v>OK</v>
      </c>
    </row>
    <row r="965" spans="1:50" ht="9.75" customHeight="1" x14ac:dyDescent="0.15">
      <c r="A965" s="25">
        <f t="shared" si="458"/>
        <v>965</v>
      </c>
      <c r="B965" s="24" t="s">
        <v>1018</v>
      </c>
      <c r="F965" s="3">
        <f t="shared" si="498"/>
        <v>10961181.143004816</v>
      </c>
      <c r="G965" s="3">
        <f>IF(ISERROR(SUM(G$698:G$702)/SUM($F$698:$F$702)),0,SUM(G$698:G$702))</f>
        <v>5007626.8247943167</v>
      </c>
      <c r="H965" s="3">
        <f t="shared" ref="H965:AV965" si="514">IF(ISERROR(SUM(H$698:H$702)/SUM($F$698:$F$702)),0,SUM(H$698:H$702))</f>
        <v>0</v>
      </c>
      <c r="I965" s="3">
        <f t="shared" si="514"/>
        <v>0</v>
      </c>
      <c r="J965" s="3">
        <f t="shared" si="514"/>
        <v>5953554.3182104994</v>
      </c>
      <c r="K965" s="3">
        <f t="shared" si="514"/>
        <v>0</v>
      </c>
      <c r="L965" s="3">
        <f t="shared" si="514"/>
        <v>0</v>
      </c>
      <c r="M965" s="3">
        <f t="shared" si="514"/>
        <v>0</v>
      </c>
      <c r="N965" s="3">
        <f t="shared" si="514"/>
        <v>0</v>
      </c>
      <c r="O965" s="3">
        <f t="shared" si="514"/>
        <v>0</v>
      </c>
      <c r="P965" s="3">
        <f t="shared" si="514"/>
        <v>0</v>
      </c>
      <c r="Q965" s="3">
        <f t="shared" si="514"/>
        <v>0</v>
      </c>
      <c r="R965" s="3">
        <f t="shared" si="514"/>
        <v>0</v>
      </c>
      <c r="S965" s="3">
        <f t="shared" si="514"/>
        <v>0</v>
      </c>
      <c r="T965" s="3">
        <f t="shared" si="514"/>
        <v>0</v>
      </c>
      <c r="U965" s="3">
        <f t="shared" si="514"/>
        <v>0</v>
      </c>
      <c r="V965" s="3">
        <f t="shared" si="514"/>
        <v>0</v>
      </c>
      <c r="W965" s="3">
        <f t="shared" si="514"/>
        <v>0</v>
      </c>
      <c r="X965" s="3">
        <f t="shared" si="514"/>
        <v>0</v>
      </c>
      <c r="Y965" s="3">
        <f t="shared" si="514"/>
        <v>0</v>
      </c>
      <c r="Z965" s="3">
        <f t="shared" si="514"/>
        <v>0</v>
      </c>
      <c r="AA965" s="3">
        <f t="shared" si="514"/>
        <v>0</v>
      </c>
      <c r="AB965" s="3">
        <f t="shared" si="514"/>
        <v>0</v>
      </c>
      <c r="AC965" s="3">
        <f t="shared" si="514"/>
        <v>0</v>
      </c>
      <c r="AD965" s="3">
        <f t="shared" si="514"/>
        <v>0</v>
      </c>
      <c r="AE965" s="3">
        <f t="shared" si="514"/>
        <v>0</v>
      </c>
      <c r="AF965" s="3">
        <f t="shared" si="514"/>
        <v>0</v>
      </c>
      <c r="AG965" s="3">
        <f t="shared" si="514"/>
        <v>0</v>
      </c>
      <c r="AH965" s="3">
        <f t="shared" si="514"/>
        <v>0</v>
      </c>
      <c r="AI965" s="3">
        <f t="shared" si="514"/>
        <v>0</v>
      </c>
      <c r="AJ965" s="3">
        <f t="shared" si="514"/>
        <v>0</v>
      </c>
      <c r="AK965" s="3">
        <f t="shared" si="514"/>
        <v>0</v>
      </c>
      <c r="AL965" s="3">
        <f t="shared" si="514"/>
        <v>0</v>
      </c>
      <c r="AM965" s="3">
        <f t="shared" si="514"/>
        <v>0</v>
      </c>
      <c r="AN965" s="3">
        <f t="shared" si="514"/>
        <v>0</v>
      </c>
      <c r="AO965" s="3">
        <f t="shared" si="514"/>
        <v>0</v>
      </c>
      <c r="AP965" s="3">
        <f t="shared" si="514"/>
        <v>0</v>
      </c>
      <c r="AQ965" s="3">
        <f t="shared" si="514"/>
        <v>0</v>
      </c>
      <c r="AR965" s="3">
        <f t="shared" si="514"/>
        <v>0</v>
      </c>
      <c r="AS965" s="3">
        <f t="shared" si="514"/>
        <v>0</v>
      </c>
      <c r="AT965" s="3">
        <f t="shared" si="514"/>
        <v>0</v>
      </c>
      <c r="AU965" s="3">
        <f t="shared" si="514"/>
        <v>0</v>
      </c>
      <c r="AV965" s="3">
        <f t="shared" si="514"/>
        <v>0</v>
      </c>
    </row>
    <row r="966" spans="1:50" ht="9.75" customHeight="1" x14ac:dyDescent="0.15">
      <c r="A966" s="25">
        <f t="shared" si="458"/>
        <v>966</v>
      </c>
      <c r="B966" s="53" t="s">
        <v>48</v>
      </c>
      <c r="C966" s="3" t="str">
        <f>A698&amp;"-"&amp;A702</f>
        <v>698-702</v>
      </c>
      <c r="E966" s="4" t="s">
        <v>1030</v>
      </c>
      <c r="F966" s="19">
        <f t="shared" si="498"/>
        <v>1</v>
      </c>
      <c r="G966" s="19">
        <f>IF(ISERROR(SUM(G$698:G$702)/SUM($F$698:$F$702)),0,SUM(G$698:G$702)/SUM($F$698:$F$702))</f>
        <v>0.45685102357696861</v>
      </c>
      <c r="H966" s="19">
        <f t="shared" ref="H966:AV966" si="515">IF(ISERROR(SUM(H$698:H$702)/SUM($F$698:$F$702)),0,SUM(H$698:H$702)/SUM($F$698:$F$702))</f>
        <v>0</v>
      </c>
      <c r="I966" s="19">
        <f t="shared" si="515"/>
        <v>0</v>
      </c>
      <c r="J966" s="19">
        <f t="shared" si="515"/>
        <v>0.54314897642303139</v>
      </c>
      <c r="K966" s="19">
        <f t="shared" si="515"/>
        <v>0</v>
      </c>
      <c r="L966" s="19">
        <f t="shared" si="515"/>
        <v>0</v>
      </c>
      <c r="M966" s="19">
        <f t="shared" si="515"/>
        <v>0</v>
      </c>
      <c r="N966" s="19">
        <f t="shared" si="515"/>
        <v>0</v>
      </c>
      <c r="O966" s="19">
        <f t="shared" si="515"/>
        <v>0</v>
      </c>
      <c r="P966" s="19">
        <f t="shared" si="515"/>
        <v>0</v>
      </c>
      <c r="Q966" s="19">
        <f t="shared" si="515"/>
        <v>0</v>
      </c>
      <c r="R966" s="19">
        <f t="shared" si="515"/>
        <v>0</v>
      </c>
      <c r="S966" s="19">
        <f t="shared" si="515"/>
        <v>0</v>
      </c>
      <c r="T966" s="19">
        <f t="shared" si="515"/>
        <v>0</v>
      </c>
      <c r="U966" s="19">
        <f t="shared" si="515"/>
        <v>0</v>
      </c>
      <c r="V966" s="19">
        <f t="shared" si="515"/>
        <v>0</v>
      </c>
      <c r="W966" s="19">
        <f t="shared" si="515"/>
        <v>0</v>
      </c>
      <c r="X966" s="19">
        <f t="shared" si="515"/>
        <v>0</v>
      </c>
      <c r="Y966" s="19">
        <f t="shared" si="515"/>
        <v>0</v>
      </c>
      <c r="Z966" s="19">
        <f t="shared" si="515"/>
        <v>0</v>
      </c>
      <c r="AA966" s="19">
        <f t="shared" si="515"/>
        <v>0</v>
      </c>
      <c r="AB966" s="19">
        <f t="shared" si="515"/>
        <v>0</v>
      </c>
      <c r="AC966" s="19">
        <f t="shared" si="515"/>
        <v>0</v>
      </c>
      <c r="AD966" s="19">
        <f t="shared" si="515"/>
        <v>0</v>
      </c>
      <c r="AE966" s="19">
        <f t="shared" si="515"/>
        <v>0</v>
      </c>
      <c r="AF966" s="19">
        <f t="shared" si="515"/>
        <v>0</v>
      </c>
      <c r="AG966" s="19">
        <f t="shared" si="515"/>
        <v>0</v>
      </c>
      <c r="AH966" s="19">
        <f t="shared" si="515"/>
        <v>0</v>
      </c>
      <c r="AI966" s="19">
        <f t="shared" si="515"/>
        <v>0</v>
      </c>
      <c r="AJ966" s="19">
        <f t="shared" si="515"/>
        <v>0</v>
      </c>
      <c r="AK966" s="19">
        <f t="shared" si="515"/>
        <v>0</v>
      </c>
      <c r="AL966" s="19">
        <f t="shared" si="515"/>
        <v>0</v>
      </c>
      <c r="AM966" s="19">
        <f t="shared" si="515"/>
        <v>0</v>
      </c>
      <c r="AN966" s="19">
        <f t="shared" si="515"/>
        <v>0</v>
      </c>
      <c r="AO966" s="19">
        <f t="shared" si="515"/>
        <v>0</v>
      </c>
      <c r="AP966" s="19">
        <f t="shared" si="515"/>
        <v>0</v>
      </c>
      <c r="AQ966" s="19">
        <f t="shared" si="515"/>
        <v>0</v>
      </c>
      <c r="AR966" s="19">
        <f t="shared" si="515"/>
        <v>0</v>
      </c>
      <c r="AS966" s="19">
        <f t="shared" si="515"/>
        <v>0</v>
      </c>
      <c r="AT966" s="19">
        <f t="shared" si="515"/>
        <v>0</v>
      </c>
      <c r="AU966" s="19">
        <f t="shared" si="515"/>
        <v>0</v>
      </c>
      <c r="AV966" s="19">
        <f t="shared" si="515"/>
        <v>0</v>
      </c>
      <c r="AX966" s="35" t="str">
        <f t="shared" si="487"/>
        <v>OK</v>
      </c>
    </row>
    <row r="967" spans="1:50" ht="9.75" customHeight="1" x14ac:dyDescent="0.15">
      <c r="A967" s="25">
        <f t="shared" si="458"/>
        <v>967</v>
      </c>
      <c r="B967" s="24" t="s">
        <v>1019</v>
      </c>
      <c r="F967" s="3">
        <f t="shared" si="498"/>
        <v>4694376.89983596</v>
      </c>
      <c r="G967" s="3">
        <f>IF(ISERROR(SUM(G$705:G$708)/SUM($F$705:$F$708)),0,SUM(G$705:G$708))</f>
        <v>2144630.891746135</v>
      </c>
      <c r="H967" s="3">
        <f t="shared" ref="H967:AV967" si="516">IF(ISERROR(SUM(H$705:H$708)/SUM($F$705:$F$708)),0,SUM(H$705:H$708))</f>
        <v>0</v>
      </c>
      <c r="I967" s="3">
        <f t="shared" si="516"/>
        <v>0</v>
      </c>
      <c r="J967" s="3">
        <f t="shared" si="516"/>
        <v>2549746.008089825</v>
      </c>
      <c r="K967" s="3">
        <f t="shared" si="516"/>
        <v>0</v>
      </c>
      <c r="L967" s="3">
        <f t="shared" si="516"/>
        <v>0</v>
      </c>
      <c r="M967" s="3">
        <f t="shared" si="516"/>
        <v>0</v>
      </c>
      <c r="N967" s="3">
        <f t="shared" si="516"/>
        <v>0</v>
      </c>
      <c r="O967" s="3">
        <f t="shared" si="516"/>
        <v>0</v>
      </c>
      <c r="P967" s="3">
        <f t="shared" si="516"/>
        <v>0</v>
      </c>
      <c r="Q967" s="3">
        <f t="shared" si="516"/>
        <v>0</v>
      </c>
      <c r="R967" s="3">
        <f t="shared" si="516"/>
        <v>0</v>
      </c>
      <c r="S967" s="3">
        <f t="shared" si="516"/>
        <v>0</v>
      </c>
      <c r="T967" s="3">
        <f t="shared" si="516"/>
        <v>0</v>
      </c>
      <c r="U967" s="3">
        <f t="shared" si="516"/>
        <v>0</v>
      </c>
      <c r="V967" s="3">
        <f t="shared" si="516"/>
        <v>0</v>
      </c>
      <c r="W967" s="3">
        <f t="shared" si="516"/>
        <v>0</v>
      </c>
      <c r="X967" s="3">
        <f t="shared" si="516"/>
        <v>0</v>
      </c>
      <c r="Y967" s="3">
        <f t="shared" si="516"/>
        <v>0</v>
      </c>
      <c r="Z967" s="3">
        <f t="shared" si="516"/>
        <v>0</v>
      </c>
      <c r="AA967" s="3">
        <f t="shared" si="516"/>
        <v>0</v>
      </c>
      <c r="AB967" s="3">
        <f t="shared" si="516"/>
        <v>0</v>
      </c>
      <c r="AC967" s="3">
        <f t="shared" si="516"/>
        <v>0</v>
      </c>
      <c r="AD967" s="3">
        <f t="shared" si="516"/>
        <v>0</v>
      </c>
      <c r="AE967" s="3">
        <f t="shared" si="516"/>
        <v>0</v>
      </c>
      <c r="AF967" s="3">
        <f t="shared" si="516"/>
        <v>0</v>
      </c>
      <c r="AG967" s="3">
        <f t="shared" si="516"/>
        <v>0</v>
      </c>
      <c r="AH967" s="3">
        <f t="shared" si="516"/>
        <v>0</v>
      </c>
      <c r="AI967" s="3">
        <f t="shared" si="516"/>
        <v>0</v>
      </c>
      <c r="AJ967" s="3">
        <f t="shared" si="516"/>
        <v>0</v>
      </c>
      <c r="AK967" s="3">
        <f t="shared" si="516"/>
        <v>0</v>
      </c>
      <c r="AL967" s="3">
        <f t="shared" si="516"/>
        <v>0</v>
      </c>
      <c r="AM967" s="3">
        <f t="shared" si="516"/>
        <v>0</v>
      </c>
      <c r="AN967" s="3">
        <f t="shared" si="516"/>
        <v>0</v>
      </c>
      <c r="AO967" s="3">
        <f t="shared" si="516"/>
        <v>0</v>
      </c>
      <c r="AP967" s="3">
        <f t="shared" si="516"/>
        <v>0</v>
      </c>
      <c r="AQ967" s="3">
        <f t="shared" si="516"/>
        <v>0</v>
      </c>
      <c r="AR967" s="3">
        <f t="shared" si="516"/>
        <v>0</v>
      </c>
      <c r="AS967" s="3">
        <f t="shared" si="516"/>
        <v>0</v>
      </c>
      <c r="AT967" s="3">
        <f t="shared" si="516"/>
        <v>0</v>
      </c>
      <c r="AU967" s="3">
        <f t="shared" si="516"/>
        <v>0</v>
      </c>
      <c r="AV967" s="3">
        <f t="shared" si="516"/>
        <v>0</v>
      </c>
    </row>
    <row r="968" spans="1:50" ht="9.75" customHeight="1" x14ac:dyDescent="0.15">
      <c r="A968" s="25">
        <f t="shared" ref="A968:A987" si="517">A967+1</f>
        <v>968</v>
      </c>
      <c r="B968" s="53" t="s">
        <v>48</v>
      </c>
      <c r="C968" s="3" t="str">
        <f>A705&amp;"-"&amp;A708</f>
        <v>705-708</v>
      </c>
      <c r="E968" s="4" t="s">
        <v>1031</v>
      </c>
      <c r="F968" s="19">
        <f t="shared" si="498"/>
        <v>1</v>
      </c>
      <c r="G968" s="19">
        <f>IF(ISERROR(SUM(G$705:G$708)/SUM($F$705:$F$708)),0,SUM(G$705:G$708)/SUM($F$705:$F$708))</f>
        <v>0.45685102357696861</v>
      </c>
      <c r="H968" s="19">
        <f t="shared" ref="H968:AV968" si="518">IF(ISERROR(SUM(H$705:H$708)/SUM($F$705:$F$708)),0,SUM(H$705:H$708)/SUM($F$705:$F$708))</f>
        <v>0</v>
      </c>
      <c r="I968" s="19">
        <f t="shared" si="518"/>
        <v>0</v>
      </c>
      <c r="J968" s="19">
        <f t="shared" si="518"/>
        <v>0.54314897642303139</v>
      </c>
      <c r="K968" s="19">
        <f t="shared" si="518"/>
        <v>0</v>
      </c>
      <c r="L968" s="19">
        <f t="shared" si="518"/>
        <v>0</v>
      </c>
      <c r="M968" s="19">
        <f t="shared" si="518"/>
        <v>0</v>
      </c>
      <c r="N968" s="19">
        <f t="shared" si="518"/>
        <v>0</v>
      </c>
      <c r="O968" s="19">
        <f t="shared" si="518"/>
        <v>0</v>
      </c>
      <c r="P968" s="19">
        <f t="shared" si="518"/>
        <v>0</v>
      </c>
      <c r="Q968" s="19">
        <f t="shared" si="518"/>
        <v>0</v>
      </c>
      <c r="R968" s="19">
        <f t="shared" si="518"/>
        <v>0</v>
      </c>
      <c r="S968" s="19">
        <f t="shared" si="518"/>
        <v>0</v>
      </c>
      <c r="T968" s="19">
        <f t="shared" si="518"/>
        <v>0</v>
      </c>
      <c r="U968" s="19">
        <f t="shared" si="518"/>
        <v>0</v>
      </c>
      <c r="V968" s="19">
        <f t="shared" si="518"/>
        <v>0</v>
      </c>
      <c r="W968" s="19">
        <f t="shared" si="518"/>
        <v>0</v>
      </c>
      <c r="X968" s="19">
        <f t="shared" si="518"/>
        <v>0</v>
      </c>
      <c r="Y968" s="19">
        <f t="shared" si="518"/>
        <v>0</v>
      </c>
      <c r="Z968" s="19">
        <f t="shared" si="518"/>
        <v>0</v>
      </c>
      <c r="AA968" s="19">
        <f t="shared" si="518"/>
        <v>0</v>
      </c>
      <c r="AB968" s="19">
        <f t="shared" si="518"/>
        <v>0</v>
      </c>
      <c r="AC968" s="19">
        <f t="shared" si="518"/>
        <v>0</v>
      </c>
      <c r="AD968" s="19">
        <f t="shared" si="518"/>
        <v>0</v>
      </c>
      <c r="AE968" s="19">
        <f t="shared" si="518"/>
        <v>0</v>
      </c>
      <c r="AF968" s="19">
        <f t="shared" si="518"/>
        <v>0</v>
      </c>
      <c r="AG968" s="19">
        <f t="shared" si="518"/>
        <v>0</v>
      </c>
      <c r="AH968" s="19">
        <f t="shared" si="518"/>
        <v>0</v>
      </c>
      <c r="AI968" s="19">
        <f t="shared" si="518"/>
        <v>0</v>
      </c>
      <c r="AJ968" s="19">
        <f t="shared" si="518"/>
        <v>0</v>
      </c>
      <c r="AK968" s="19">
        <f t="shared" si="518"/>
        <v>0</v>
      </c>
      <c r="AL968" s="19">
        <f t="shared" si="518"/>
        <v>0</v>
      </c>
      <c r="AM968" s="19">
        <f t="shared" si="518"/>
        <v>0</v>
      </c>
      <c r="AN968" s="19">
        <f t="shared" si="518"/>
        <v>0</v>
      </c>
      <c r="AO968" s="19">
        <f t="shared" si="518"/>
        <v>0</v>
      </c>
      <c r="AP968" s="19">
        <f t="shared" si="518"/>
        <v>0</v>
      </c>
      <c r="AQ968" s="19">
        <f t="shared" si="518"/>
        <v>0</v>
      </c>
      <c r="AR968" s="19">
        <f t="shared" si="518"/>
        <v>0</v>
      </c>
      <c r="AS968" s="19">
        <f t="shared" si="518"/>
        <v>0</v>
      </c>
      <c r="AT968" s="19">
        <f t="shared" si="518"/>
        <v>0</v>
      </c>
      <c r="AU968" s="19">
        <f t="shared" si="518"/>
        <v>0</v>
      </c>
      <c r="AV968" s="19">
        <f t="shared" si="518"/>
        <v>0</v>
      </c>
      <c r="AX968" s="35" t="str">
        <f t="shared" si="487"/>
        <v>OK</v>
      </c>
    </row>
    <row r="969" spans="1:50" ht="9.75" customHeight="1" x14ac:dyDescent="0.15">
      <c r="A969" s="25">
        <f t="shared" si="517"/>
        <v>969</v>
      </c>
      <c r="B969" s="24" t="s">
        <v>1020</v>
      </c>
      <c r="F969" s="3">
        <f t="shared" si="498"/>
        <v>3387389.442150109</v>
      </c>
      <c r="G969" s="3">
        <f>IF(ISERROR(SUM(G$715:G$717)/SUM($F$715:$F$717)),0,SUM(G$715:G$717))</f>
        <v>1547532.333900094</v>
      </c>
      <c r="H969" s="3">
        <f t="shared" ref="H969:AV969" si="519">IF(ISERROR(SUM(H$715:H$717)/SUM($F$715:$F$717)),0,SUM(H$715:H$717))</f>
        <v>0</v>
      </c>
      <c r="I969" s="3">
        <f t="shared" si="519"/>
        <v>0</v>
      </c>
      <c r="J969" s="3">
        <f t="shared" si="519"/>
        <v>1839857.1082500149</v>
      </c>
      <c r="K969" s="3">
        <f t="shared" si="519"/>
        <v>0</v>
      </c>
      <c r="L969" s="3">
        <f t="shared" si="519"/>
        <v>0</v>
      </c>
      <c r="M969" s="3">
        <f t="shared" si="519"/>
        <v>0</v>
      </c>
      <c r="N969" s="3">
        <f t="shared" si="519"/>
        <v>0</v>
      </c>
      <c r="O969" s="3">
        <f t="shared" si="519"/>
        <v>0</v>
      </c>
      <c r="P969" s="3">
        <f t="shared" si="519"/>
        <v>0</v>
      </c>
      <c r="Q969" s="3">
        <f t="shared" si="519"/>
        <v>0</v>
      </c>
      <c r="R969" s="3">
        <f t="shared" si="519"/>
        <v>0</v>
      </c>
      <c r="S969" s="3">
        <f t="shared" si="519"/>
        <v>0</v>
      </c>
      <c r="T969" s="3">
        <f t="shared" si="519"/>
        <v>0</v>
      </c>
      <c r="U969" s="3">
        <f t="shared" si="519"/>
        <v>0</v>
      </c>
      <c r="V969" s="3">
        <f t="shared" si="519"/>
        <v>0</v>
      </c>
      <c r="W969" s="3">
        <f t="shared" si="519"/>
        <v>0</v>
      </c>
      <c r="X969" s="3">
        <f t="shared" si="519"/>
        <v>0</v>
      </c>
      <c r="Y969" s="3">
        <f t="shared" si="519"/>
        <v>0</v>
      </c>
      <c r="Z969" s="3">
        <f t="shared" si="519"/>
        <v>0</v>
      </c>
      <c r="AA969" s="3">
        <f t="shared" si="519"/>
        <v>0</v>
      </c>
      <c r="AB969" s="3">
        <f t="shared" si="519"/>
        <v>0</v>
      </c>
      <c r="AC969" s="3">
        <f t="shared" si="519"/>
        <v>0</v>
      </c>
      <c r="AD969" s="3">
        <f t="shared" si="519"/>
        <v>0</v>
      </c>
      <c r="AE969" s="3">
        <f t="shared" si="519"/>
        <v>0</v>
      </c>
      <c r="AF969" s="3">
        <f t="shared" si="519"/>
        <v>0</v>
      </c>
      <c r="AG969" s="3">
        <f t="shared" si="519"/>
        <v>0</v>
      </c>
      <c r="AH969" s="3">
        <f t="shared" si="519"/>
        <v>0</v>
      </c>
      <c r="AI969" s="3">
        <f t="shared" si="519"/>
        <v>0</v>
      </c>
      <c r="AJ969" s="3">
        <f t="shared" si="519"/>
        <v>0</v>
      </c>
      <c r="AK969" s="3">
        <f t="shared" si="519"/>
        <v>0</v>
      </c>
      <c r="AL969" s="3">
        <f t="shared" si="519"/>
        <v>0</v>
      </c>
      <c r="AM969" s="3">
        <f t="shared" si="519"/>
        <v>0</v>
      </c>
      <c r="AN969" s="3">
        <f t="shared" si="519"/>
        <v>0</v>
      </c>
      <c r="AO969" s="3">
        <f t="shared" si="519"/>
        <v>0</v>
      </c>
      <c r="AP969" s="3">
        <f t="shared" si="519"/>
        <v>0</v>
      </c>
      <c r="AQ969" s="3">
        <f t="shared" si="519"/>
        <v>0</v>
      </c>
      <c r="AR969" s="3">
        <f t="shared" si="519"/>
        <v>0</v>
      </c>
      <c r="AS969" s="3">
        <f t="shared" si="519"/>
        <v>0</v>
      </c>
      <c r="AT969" s="3">
        <f t="shared" si="519"/>
        <v>0</v>
      </c>
      <c r="AU969" s="3">
        <f t="shared" si="519"/>
        <v>0</v>
      </c>
      <c r="AV969" s="3">
        <f t="shared" si="519"/>
        <v>0</v>
      </c>
    </row>
    <row r="970" spans="1:50" ht="9.75" customHeight="1" x14ac:dyDescent="0.15">
      <c r="A970" s="25">
        <f t="shared" si="517"/>
        <v>970</v>
      </c>
      <c r="B970" s="53" t="s">
        <v>48</v>
      </c>
      <c r="C970" s="3" t="str">
        <f>A715&amp;"-"&amp;A717</f>
        <v>715-717</v>
      </c>
      <c r="E970" s="4" t="s">
        <v>1032</v>
      </c>
      <c r="F970" s="19">
        <f t="shared" si="498"/>
        <v>1</v>
      </c>
      <c r="G970" s="19">
        <f>IF(ISERROR(SUM(G$715:G$717)/SUM($F$715:$F$717)),0,SUM(G$715:G$717)/SUM($F$715:$F$717))</f>
        <v>0.45685102357696861</v>
      </c>
      <c r="H970" s="19">
        <f t="shared" ref="H970:AV970" si="520">IF(ISERROR(SUM(H$715:H$717)/SUM($F$715:$F$717)),0,SUM(H$715:H$717)/SUM($F$715:$F$717))</f>
        <v>0</v>
      </c>
      <c r="I970" s="19">
        <f t="shared" si="520"/>
        <v>0</v>
      </c>
      <c r="J970" s="19">
        <f t="shared" si="520"/>
        <v>0.54314897642303139</v>
      </c>
      <c r="K970" s="19">
        <f t="shared" si="520"/>
        <v>0</v>
      </c>
      <c r="L970" s="19">
        <f t="shared" si="520"/>
        <v>0</v>
      </c>
      <c r="M970" s="19">
        <f t="shared" si="520"/>
        <v>0</v>
      </c>
      <c r="N970" s="19">
        <f t="shared" si="520"/>
        <v>0</v>
      </c>
      <c r="O970" s="19">
        <f t="shared" si="520"/>
        <v>0</v>
      </c>
      <c r="P970" s="19">
        <f t="shared" si="520"/>
        <v>0</v>
      </c>
      <c r="Q970" s="19">
        <f t="shared" si="520"/>
        <v>0</v>
      </c>
      <c r="R970" s="19">
        <f t="shared" si="520"/>
        <v>0</v>
      </c>
      <c r="S970" s="19">
        <f t="shared" si="520"/>
        <v>0</v>
      </c>
      <c r="T970" s="19">
        <f t="shared" si="520"/>
        <v>0</v>
      </c>
      <c r="U970" s="19">
        <f t="shared" si="520"/>
        <v>0</v>
      </c>
      <c r="V970" s="19">
        <f t="shared" si="520"/>
        <v>0</v>
      </c>
      <c r="W970" s="19">
        <f t="shared" si="520"/>
        <v>0</v>
      </c>
      <c r="X970" s="19">
        <f t="shared" si="520"/>
        <v>0</v>
      </c>
      <c r="Y970" s="19">
        <f t="shared" si="520"/>
        <v>0</v>
      </c>
      <c r="Z970" s="19">
        <f t="shared" si="520"/>
        <v>0</v>
      </c>
      <c r="AA970" s="19">
        <f t="shared" si="520"/>
        <v>0</v>
      </c>
      <c r="AB970" s="19">
        <f t="shared" si="520"/>
        <v>0</v>
      </c>
      <c r="AC970" s="19">
        <f t="shared" si="520"/>
        <v>0</v>
      </c>
      <c r="AD970" s="19">
        <f t="shared" si="520"/>
        <v>0</v>
      </c>
      <c r="AE970" s="19">
        <f t="shared" si="520"/>
        <v>0</v>
      </c>
      <c r="AF970" s="19">
        <f t="shared" si="520"/>
        <v>0</v>
      </c>
      <c r="AG970" s="19">
        <f t="shared" si="520"/>
        <v>0</v>
      </c>
      <c r="AH970" s="19">
        <f t="shared" si="520"/>
        <v>0</v>
      </c>
      <c r="AI970" s="19">
        <f t="shared" si="520"/>
        <v>0</v>
      </c>
      <c r="AJ970" s="19">
        <f t="shared" si="520"/>
        <v>0</v>
      </c>
      <c r="AK970" s="19">
        <f t="shared" si="520"/>
        <v>0</v>
      </c>
      <c r="AL970" s="19">
        <f t="shared" si="520"/>
        <v>0</v>
      </c>
      <c r="AM970" s="19">
        <f t="shared" si="520"/>
        <v>0</v>
      </c>
      <c r="AN970" s="19">
        <f t="shared" si="520"/>
        <v>0</v>
      </c>
      <c r="AO970" s="19">
        <f t="shared" si="520"/>
        <v>0</v>
      </c>
      <c r="AP970" s="19">
        <f t="shared" si="520"/>
        <v>0</v>
      </c>
      <c r="AQ970" s="19">
        <f t="shared" si="520"/>
        <v>0</v>
      </c>
      <c r="AR970" s="19">
        <f t="shared" si="520"/>
        <v>0</v>
      </c>
      <c r="AS970" s="19">
        <f t="shared" si="520"/>
        <v>0</v>
      </c>
      <c r="AT970" s="19">
        <f t="shared" si="520"/>
        <v>0</v>
      </c>
      <c r="AU970" s="19">
        <f t="shared" si="520"/>
        <v>0</v>
      </c>
      <c r="AV970" s="19">
        <f t="shared" si="520"/>
        <v>0</v>
      </c>
      <c r="AX970" s="35" t="str">
        <f t="shared" si="487"/>
        <v>OK</v>
      </c>
    </row>
    <row r="971" spans="1:50" ht="9.75" customHeight="1" x14ac:dyDescent="0.15">
      <c r="A971" s="25">
        <f t="shared" si="517"/>
        <v>971</v>
      </c>
      <c r="B971" s="24" t="s">
        <v>1021</v>
      </c>
      <c r="F971" s="3">
        <f t="shared" si="498"/>
        <v>609978.82309972506</v>
      </c>
      <c r="G971" s="3">
        <f>IF(ISERROR(SUM(G$721:G$723)/SUM($F$721:$F$723)),0,SUM(G$721:G$723))</f>
        <v>278669.44969338406</v>
      </c>
      <c r="H971" s="3">
        <f t="shared" ref="H971:AV971" si="521">IF(ISERROR(SUM(H$721:H$723)/SUM($F$721:$F$723)),0,SUM(H$721:H$723))</f>
        <v>0</v>
      </c>
      <c r="I971" s="3">
        <f t="shared" si="521"/>
        <v>0</v>
      </c>
      <c r="J971" s="3">
        <f t="shared" si="521"/>
        <v>331309.37340634101</v>
      </c>
      <c r="K971" s="3">
        <f t="shared" si="521"/>
        <v>0</v>
      </c>
      <c r="L971" s="3">
        <f t="shared" si="521"/>
        <v>0</v>
      </c>
      <c r="M971" s="3">
        <f t="shared" si="521"/>
        <v>0</v>
      </c>
      <c r="N971" s="3">
        <f t="shared" si="521"/>
        <v>0</v>
      </c>
      <c r="O971" s="3">
        <f t="shared" si="521"/>
        <v>0</v>
      </c>
      <c r="P971" s="3">
        <f t="shared" si="521"/>
        <v>0</v>
      </c>
      <c r="Q971" s="3">
        <f t="shared" si="521"/>
        <v>0</v>
      </c>
      <c r="R971" s="3">
        <f t="shared" si="521"/>
        <v>0</v>
      </c>
      <c r="S971" s="3">
        <f t="shared" si="521"/>
        <v>0</v>
      </c>
      <c r="T971" s="3">
        <f t="shared" si="521"/>
        <v>0</v>
      </c>
      <c r="U971" s="3">
        <f t="shared" si="521"/>
        <v>0</v>
      </c>
      <c r="V971" s="3">
        <f t="shared" si="521"/>
        <v>0</v>
      </c>
      <c r="W971" s="3">
        <f t="shared" si="521"/>
        <v>0</v>
      </c>
      <c r="X971" s="3">
        <f t="shared" si="521"/>
        <v>0</v>
      </c>
      <c r="Y971" s="3">
        <f t="shared" si="521"/>
        <v>0</v>
      </c>
      <c r="Z971" s="3">
        <f t="shared" si="521"/>
        <v>0</v>
      </c>
      <c r="AA971" s="3">
        <f t="shared" si="521"/>
        <v>0</v>
      </c>
      <c r="AB971" s="3">
        <f t="shared" si="521"/>
        <v>0</v>
      </c>
      <c r="AC971" s="3">
        <f t="shared" si="521"/>
        <v>0</v>
      </c>
      <c r="AD971" s="3">
        <f t="shared" si="521"/>
        <v>0</v>
      </c>
      <c r="AE971" s="3">
        <f t="shared" si="521"/>
        <v>0</v>
      </c>
      <c r="AF971" s="3">
        <f t="shared" si="521"/>
        <v>0</v>
      </c>
      <c r="AG971" s="3">
        <f t="shared" si="521"/>
        <v>0</v>
      </c>
      <c r="AH971" s="3">
        <f t="shared" si="521"/>
        <v>0</v>
      </c>
      <c r="AI971" s="3">
        <f t="shared" si="521"/>
        <v>0</v>
      </c>
      <c r="AJ971" s="3">
        <f t="shared" si="521"/>
        <v>0</v>
      </c>
      <c r="AK971" s="3">
        <f t="shared" si="521"/>
        <v>0</v>
      </c>
      <c r="AL971" s="3">
        <f t="shared" si="521"/>
        <v>0</v>
      </c>
      <c r="AM971" s="3">
        <f t="shared" si="521"/>
        <v>0</v>
      </c>
      <c r="AN971" s="3">
        <f t="shared" si="521"/>
        <v>0</v>
      </c>
      <c r="AO971" s="3">
        <f t="shared" si="521"/>
        <v>0</v>
      </c>
      <c r="AP971" s="3">
        <f t="shared" si="521"/>
        <v>0</v>
      </c>
      <c r="AQ971" s="3">
        <f t="shared" si="521"/>
        <v>0</v>
      </c>
      <c r="AR971" s="3">
        <f t="shared" si="521"/>
        <v>0</v>
      </c>
      <c r="AS971" s="3">
        <f t="shared" si="521"/>
        <v>0</v>
      </c>
      <c r="AT971" s="3">
        <f t="shared" si="521"/>
        <v>0</v>
      </c>
      <c r="AU971" s="3">
        <f t="shared" si="521"/>
        <v>0</v>
      </c>
      <c r="AV971" s="3">
        <f t="shared" si="521"/>
        <v>0</v>
      </c>
    </row>
    <row r="972" spans="1:50" ht="9.75" customHeight="1" x14ac:dyDescent="0.15">
      <c r="A972" s="25">
        <f t="shared" si="517"/>
        <v>972</v>
      </c>
      <c r="B972" s="53" t="s">
        <v>48</v>
      </c>
      <c r="C972" s="3" t="str">
        <f>A721&amp;"-"&amp;A723</f>
        <v>721-723</v>
      </c>
      <c r="E972" s="4" t="s">
        <v>1033</v>
      </c>
      <c r="F972" s="19">
        <f t="shared" si="498"/>
        <v>1</v>
      </c>
      <c r="G972" s="19">
        <f>IF(ISERROR(SUM(G$721:G$723)/SUM($F$721:$F$723)),0,SUM(G$721:G$723)/SUM($F$721:$F$723))</f>
        <v>0.45685102357696861</v>
      </c>
      <c r="H972" s="19">
        <f t="shared" ref="H972:AV972" si="522">IF(ISERROR(SUM(H$721:H$723)/SUM($F$721:$F$723)),0,SUM(H$721:H$723)/SUM($F$721:$F$723))</f>
        <v>0</v>
      </c>
      <c r="I972" s="19">
        <f t="shared" si="522"/>
        <v>0</v>
      </c>
      <c r="J972" s="19">
        <f t="shared" si="522"/>
        <v>0.54314897642303139</v>
      </c>
      <c r="K972" s="19">
        <f t="shared" si="522"/>
        <v>0</v>
      </c>
      <c r="L972" s="19">
        <f t="shared" si="522"/>
        <v>0</v>
      </c>
      <c r="M972" s="19">
        <f t="shared" si="522"/>
        <v>0</v>
      </c>
      <c r="N972" s="19">
        <f t="shared" si="522"/>
        <v>0</v>
      </c>
      <c r="O972" s="19">
        <f t="shared" si="522"/>
        <v>0</v>
      </c>
      <c r="P972" s="19">
        <f t="shared" si="522"/>
        <v>0</v>
      </c>
      <c r="Q972" s="19">
        <f t="shared" si="522"/>
        <v>0</v>
      </c>
      <c r="R972" s="19">
        <f t="shared" si="522"/>
        <v>0</v>
      </c>
      <c r="S972" s="19">
        <f t="shared" si="522"/>
        <v>0</v>
      </c>
      <c r="T972" s="19">
        <f t="shared" si="522"/>
        <v>0</v>
      </c>
      <c r="U972" s="19">
        <f t="shared" si="522"/>
        <v>0</v>
      </c>
      <c r="V972" s="19">
        <f t="shared" si="522"/>
        <v>0</v>
      </c>
      <c r="W972" s="19">
        <f t="shared" si="522"/>
        <v>0</v>
      </c>
      <c r="X972" s="19">
        <f t="shared" si="522"/>
        <v>0</v>
      </c>
      <c r="Y972" s="19">
        <f t="shared" si="522"/>
        <v>0</v>
      </c>
      <c r="Z972" s="19">
        <f t="shared" si="522"/>
        <v>0</v>
      </c>
      <c r="AA972" s="19">
        <f t="shared" si="522"/>
        <v>0</v>
      </c>
      <c r="AB972" s="19">
        <f t="shared" si="522"/>
        <v>0</v>
      </c>
      <c r="AC972" s="19">
        <f t="shared" si="522"/>
        <v>0</v>
      </c>
      <c r="AD972" s="19">
        <f t="shared" si="522"/>
        <v>0</v>
      </c>
      <c r="AE972" s="19">
        <f t="shared" si="522"/>
        <v>0</v>
      </c>
      <c r="AF972" s="19">
        <f t="shared" si="522"/>
        <v>0</v>
      </c>
      <c r="AG972" s="19">
        <f t="shared" si="522"/>
        <v>0</v>
      </c>
      <c r="AH972" s="19">
        <f t="shared" si="522"/>
        <v>0</v>
      </c>
      <c r="AI972" s="19">
        <f t="shared" si="522"/>
        <v>0</v>
      </c>
      <c r="AJ972" s="19">
        <f t="shared" si="522"/>
        <v>0</v>
      </c>
      <c r="AK972" s="19">
        <f t="shared" si="522"/>
        <v>0</v>
      </c>
      <c r="AL972" s="19">
        <f t="shared" si="522"/>
        <v>0</v>
      </c>
      <c r="AM972" s="19">
        <f t="shared" si="522"/>
        <v>0</v>
      </c>
      <c r="AN972" s="19">
        <f t="shared" si="522"/>
        <v>0</v>
      </c>
      <c r="AO972" s="19">
        <f t="shared" si="522"/>
        <v>0</v>
      </c>
      <c r="AP972" s="19">
        <f t="shared" si="522"/>
        <v>0</v>
      </c>
      <c r="AQ972" s="19">
        <f t="shared" si="522"/>
        <v>0</v>
      </c>
      <c r="AR972" s="19">
        <f t="shared" si="522"/>
        <v>0</v>
      </c>
      <c r="AS972" s="19">
        <f t="shared" si="522"/>
        <v>0</v>
      </c>
      <c r="AT972" s="19">
        <f t="shared" si="522"/>
        <v>0</v>
      </c>
      <c r="AU972" s="19">
        <f t="shared" si="522"/>
        <v>0</v>
      </c>
      <c r="AV972" s="19">
        <f t="shared" si="522"/>
        <v>0</v>
      </c>
      <c r="AX972" s="35" t="str">
        <f t="shared" si="487"/>
        <v>OK</v>
      </c>
    </row>
    <row r="973" spans="1:50" ht="9.75" customHeight="1" x14ac:dyDescent="0.15">
      <c r="A973" s="25">
        <f t="shared" si="517"/>
        <v>973</v>
      </c>
      <c r="B973" s="24" t="s">
        <v>1022</v>
      </c>
      <c r="F973" s="3">
        <f t="shared" si="498"/>
        <v>5698467.1095433254</v>
      </c>
      <c r="G973" s="3">
        <f>IF(ISERROR(SUM(G$735:G$740)/SUM($F$735:$F$740)),0,SUM(G$735:G$740))</f>
        <v>0</v>
      </c>
      <c r="H973" s="3">
        <f t="shared" ref="H973:AV973" si="523">IF(ISERROR(SUM(H$735:H$740)/SUM($F$735:$F$740)),0,SUM(H$735:H$740))</f>
        <v>0</v>
      </c>
      <c r="I973" s="3">
        <f t="shared" si="523"/>
        <v>0</v>
      </c>
      <c r="J973" s="3">
        <f t="shared" si="523"/>
        <v>0</v>
      </c>
      <c r="K973" s="3">
        <f t="shared" si="523"/>
        <v>0</v>
      </c>
      <c r="L973" s="3">
        <f t="shared" si="523"/>
        <v>0</v>
      </c>
      <c r="M973" s="3">
        <f t="shared" si="523"/>
        <v>0</v>
      </c>
      <c r="N973" s="3">
        <f t="shared" si="523"/>
        <v>5697905.1159200408</v>
      </c>
      <c r="O973" s="3">
        <f t="shared" si="523"/>
        <v>0</v>
      </c>
      <c r="P973" s="3">
        <f t="shared" si="523"/>
        <v>561.99362328447489</v>
      </c>
      <c r="Q973" s="3">
        <f t="shared" si="523"/>
        <v>0</v>
      </c>
      <c r="R973" s="3">
        <f t="shared" si="523"/>
        <v>0</v>
      </c>
      <c r="S973" s="3">
        <f t="shared" si="523"/>
        <v>0</v>
      </c>
      <c r="T973" s="3">
        <f t="shared" si="523"/>
        <v>0</v>
      </c>
      <c r="U973" s="3">
        <f t="shared" si="523"/>
        <v>0</v>
      </c>
      <c r="V973" s="3">
        <f t="shared" si="523"/>
        <v>0</v>
      </c>
      <c r="W973" s="3">
        <f t="shared" si="523"/>
        <v>0</v>
      </c>
      <c r="X973" s="3">
        <f t="shared" si="523"/>
        <v>0</v>
      </c>
      <c r="Y973" s="3">
        <f t="shared" si="523"/>
        <v>0</v>
      </c>
      <c r="Z973" s="3">
        <f t="shared" si="523"/>
        <v>0</v>
      </c>
      <c r="AA973" s="3">
        <f t="shared" si="523"/>
        <v>0</v>
      </c>
      <c r="AB973" s="3">
        <f t="shared" si="523"/>
        <v>0</v>
      </c>
      <c r="AC973" s="3">
        <f t="shared" si="523"/>
        <v>0</v>
      </c>
      <c r="AD973" s="3">
        <f t="shared" si="523"/>
        <v>0</v>
      </c>
      <c r="AE973" s="3">
        <f t="shared" si="523"/>
        <v>0</v>
      </c>
      <c r="AF973" s="3">
        <f t="shared" si="523"/>
        <v>0</v>
      </c>
      <c r="AG973" s="3">
        <f t="shared" si="523"/>
        <v>0</v>
      </c>
      <c r="AH973" s="3">
        <f t="shared" si="523"/>
        <v>0</v>
      </c>
      <c r="AI973" s="3">
        <f t="shared" si="523"/>
        <v>0</v>
      </c>
      <c r="AJ973" s="3">
        <f t="shared" si="523"/>
        <v>0</v>
      </c>
      <c r="AK973" s="3">
        <f t="shared" si="523"/>
        <v>0</v>
      </c>
      <c r="AL973" s="3">
        <f t="shared" si="523"/>
        <v>0</v>
      </c>
      <c r="AM973" s="3">
        <f t="shared" si="523"/>
        <v>0</v>
      </c>
      <c r="AN973" s="3">
        <f t="shared" si="523"/>
        <v>0</v>
      </c>
      <c r="AO973" s="3">
        <f t="shared" si="523"/>
        <v>0</v>
      </c>
      <c r="AP973" s="3">
        <f t="shared" si="523"/>
        <v>0</v>
      </c>
      <c r="AQ973" s="3">
        <f t="shared" si="523"/>
        <v>0</v>
      </c>
      <c r="AR973" s="3">
        <f t="shared" si="523"/>
        <v>0</v>
      </c>
      <c r="AS973" s="3">
        <f t="shared" si="523"/>
        <v>0</v>
      </c>
      <c r="AT973" s="3">
        <f t="shared" si="523"/>
        <v>0</v>
      </c>
      <c r="AU973" s="3">
        <f t="shared" si="523"/>
        <v>0</v>
      </c>
      <c r="AV973" s="3">
        <f t="shared" si="523"/>
        <v>0</v>
      </c>
    </row>
    <row r="974" spans="1:50" ht="9.75" customHeight="1" x14ac:dyDescent="0.15">
      <c r="A974" s="25">
        <f t="shared" si="517"/>
        <v>974</v>
      </c>
      <c r="B974" s="53" t="s">
        <v>48</v>
      </c>
      <c r="C974" s="3" t="str">
        <f>A735&amp;"-"&amp;A740</f>
        <v>735-740</v>
      </c>
      <c r="E974" s="4" t="s">
        <v>1034</v>
      </c>
      <c r="F974" s="19">
        <f t="shared" si="498"/>
        <v>0.99999999999999978</v>
      </c>
      <c r="G974" s="19">
        <f>IF(ISERROR(SUM(G$735:G$740)/SUM($F$735:$F$740)),0,SUM(G$735:G$740)/SUM($F$735:$F$740))</f>
        <v>0</v>
      </c>
      <c r="H974" s="19">
        <f t="shared" ref="H974:AV974" si="524">IF(ISERROR(SUM(H$735:H$740)/SUM($F$735:$F$740)),0,SUM(H$735:H$740)/SUM($F$735:$F$740))</f>
        <v>0</v>
      </c>
      <c r="I974" s="19">
        <f t="shared" si="524"/>
        <v>0</v>
      </c>
      <c r="J974" s="19">
        <f t="shared" si="524"/>
        <v>0</v>
      </c>
      <c r="K974" s="19">
        <f t="shared" si="524"/>
        <v>0</v>
      </c>
      <c r="L974" s="19">
        <f t="shared" si="524"/>
        <v>0</v>
      </c>
      <c r="M974" s="19">
        <f t="shared" si="524"/>
        <v>0</v>
      </c>
      <c r="N974" s="19">
        <f t="shared" si="524"/>
        <v>0.99990137810529001</v>
      </c>
      <c r="O974" s="19">
        <f t="shared" si="524"/>
        <v>0</v>
      </c>
      <c r="P974" s="19">
        <f t="shared" si="524"/>
        <v>9.8621894709770982E-5</v>
      </c>
      <c r="Q974" s="19">
        <f t="shared" si="524"/>
        <v>0</v>
      </c>
      <c r="R974" s="19">
        <f t="shared" si="524"/>
        <v>0</v>
      </c>
      <c r="S974" s="19">
        <f t="shared" si="524"/>
        <v>0</v>
      </c>
      <c r="T974" s="19">
        <f t="shared" si="524"/>
        <v>0</v>
      </c>
      <c r="U974" s="19">
        <f t="shared" si="524"/>
        <v>0</v>
      </c>
      <c r="V974" s="19">
        <f t="shared" si="524"/>
        <v>0</v>
      </c>
      <c r="W974" s="19">
        <f t="shared" si="524"/>
        <v>0</v>
      </c>
      <c r="X974" s="19">
        <f t="shared" si="524"/>
        <v>0</v>
      </c>
      <c r="Y974" s="19">
        <f t="shared" si="524"/>
        <v>0</v>
      </c>
      <c r="Z974" s="19">
        <f t="shared" si="524"/>
        <v>0</v>
      </c>
      <c r="AA974" s="19">
        <f t="shared" si="524"/>
        <v>0</v>
      </c>
      <c r="AB974" s="19">
        <f t="shared" si="524"/>
        <v>0</v>
      </c>
      <c r="AC974" s="19">
        <f t="shared" si="524"/>
        <v>0</v>
      </c>
      <c r="AD974" s="19">
        <f t="shared" si="524"/>
        <v>0</v>
      </c>
      <c r="AE974" s="19">
        <f t="shared" si="524"/>
        <v>0</v>
      </c>
      <c r="AF974" s="19">
        <f t="shared" si="524"/>
        <v>0</v>
      </c>
      <c r="AG974" s="19">
        <f t="shared" si="524"/>
        <v>0</v>
      </c>
      <c r="AH974" s="19">
        <f t="shared" si="524"/>
        <v>0</v>
      </c>
      <c r="AI974" s="19">
        <f t="shared" si="524"/>
        <v>0</v>
      </c>
      <c r="AJ974" s="19">
        <f t="shared" si="524"/>
        <v>0</v>
      </c>
      <c r="AK974" s="19">
        <f t="shared" si="524"/>
        <v>0</v>
      </c>
      <c r="AL974" s="19">
        <f t="shared" si="524"/>
        <v>0</v>
      </c>
      <c r="AM974" s="19">
        <f t="shared" si="524"/>
        <v>0</v>
      </c>
      <c r="AN974" s="19">
        <f t="shared" si="524"/>
        <v>0</v>
      </c>
      <c r="AO974" s="19">
        <f t="shared" si="524"/>
        <v>0</v>
      </c>
      <c r="AP974" s="19">
        <f t="shared" si="524"/>
        <v>0</v>
      </c>
      <c r="AQ974" s="19">
        <f t="shared" si="524"/>
        <v>0</v>
      </c>
      <c r="AR974" s="19">
        <f t="shared" si="524"/>
        <v>0</v>
      </c>
      <c r="AS974" s="19">
        <f t="shared" si="524"/>
        <v>0</v>
      </c>
      <c r="AT974" s="19">
        <f t="shared" si="524"/>
        <v>0</v>
      </c>
      <c r="AU974" s="19">
        <f t="shared" si="524"/>
        <v>0</v>
      </c>
      <c r="AV974" s="19">
        <f t="shared" si="524"/>
        <v>0</v>
      </c>
      <c r="AX974" s="35" t="str">
        <f t="shared" si="487"/>
        <v>OK</v>
      </c>
    </row>
    <row r="975" spans="1:50" ht="9.75" customHeight="1" x14ac:dyDescent="0.15">
      <c r="A975" s="25">
        <f t="shared" si="517"/>
        <v>975</v>
      </c>
      <c r="B975" s="24" t="s">
        <v>1023</v>
      </c>
      <c r="F975" s="3">
        <f t="shared" si="498"/>
        <v>3530499.6754067973</v>
      </c>
      <c r="G975" s="3">
        <f>IF(ISERROR(SUM(G$743:G$746)/SUM($F$743:$F$746)),0,SUM(G$743:G$746))</f>
        <v>0</v>
      </c>
      <c r="H975" s="3">
        <f t="shared" ref="H975:AV975" si="525">IF(ISERROR(SUM(H$743:H$746)/SUM($F$743:$F$746)),0,SUM(H$743:H$746))</f>
        <v>0</v>
      </c>
      <c r="I975" s="3">
        <f t="shared" si="525"/>
        <v>0</v>
      </c>
      <c r="J975" s="3">
        <f t="shared" si="525"/>
        <v>0</v>
      </c>
      <c r="K975" s="3">
        <f t="shared" si="525"/>
        <v>0</v>
      </c>
      <c r="L975" s="3">
        <f t="shared" si="525"/>
        <v>0</v>
      </c>
      <c r="M975" s="3">
        <f t="shared" si="525"/>
        <v>0</v>
      </c>
      <c r="N975" s="3">
        <f t="shared" si="525"/>
        <v>3530207.8387959544</v>
      </c>
      <c r="O975" s="3">
        <f t="shared" si="525"/>
        <v>0</v>
      </c>
      <c r="P975" s="3">
        <f t="shared" si="525"/>
        <v>291.83661084280283</v>
      </c>
      <c r="Q975" s="3">
        <f t="shared" si="525"/>
        <v>0</v>
      </c>
      <c r="R975" s="3">
        <f t="shared" si="525"/>
        <v>0</v>
      </c>
      <c r="S975" s="3">
        <f t="shared" si="525"/>
        <v>0</v>
      </c>
      <c r="T975" s="3">
        <f t="shared" si="525"/>
        <v>0</v>
      </c>
      <c r="U975" s="3">
        <f t="shared" si="525"/>
        <v>0</v>
      </c>
      <c r="V975" s="3">
        <f t="shared" si="525"/>
        <v>0</v>
      </c>
      <c r="W975" s="3">
        <f t="shared" si="525"/>
        <v>0</v>
      </c>
      <c r="X975" s="3">
        <f t="shared" si="525"/>
        <v>0</v>
      </c>
      <c r="Y975" s="3">
        <f t="shared" si="525"/>
        <v>0</v>
      </c>
      <c r="Z975" s="3">
        <f t="shared" si="525"/>
        <v>0</v>
      </c>
      <c r="AA975" s="3">
        <f t="shared" si="525"/>
        <v>0</v>
      </c>
      <c r="AB975" s="3">
        <f t="shared" si="525"/>
        <v>0</v>
      </c>
      <c r="AC975" s="3">
        <f t="shared" si="525"/>
        <v>0</v>
      </c>
      <c r="AD975" s="3">
        <f t="shared" si="525"/>
        <v>0</v>
      </c>
      <c r="AE975" s="3">
        <f t="shared" si="525"/>
        <v>0</v>
      </c>
      <c r="AF975" s="3">
        <f t="shared" si="525"/>
        <v>0</v>
      </c>
      <c r="AG975" s="3">
        <f t="shared" si="525"/>
        <v>0</v>
      </c>
      <c r="AH975" s="3">
        <f t="shared" si="525"/>
        <v>0</v>
      </c>
      <c r="AI975" s="3">
        <f t="shared" si="525"/>
        <v>0</v>
      </c>
      <c r="AJ975" s="3">
        <f t="shared" si="525"/>
        <v>0</v>
      </c>
      <c r="AK975" s="3">
        <f t="shared" si="525"/>
        <v>0</v>
      </c>
      <c r="AL975" s="3">
        <f t="shared" si="525"/>
        <v>0</v>
      </c>
      <c r="AM975" s="3">
        <f t="shared" si="525"/>
        <v>0</v>
      </c>
      <c r="AN975" s="3">
        <f t="shared" si="525"/>
        <v>0</v>
      </c>
      <c r="AO975" s="3">
        <f t="shared" si="525"/>
        <v>0</v>
      </c>
      <c r="AP975" s="3">
        <f t="shared" si="525"/>
        <v>0</v>
      </c>
      <c r="AQ975" s="3">
        <f t="shared" si="525"/>
        <v>0</v>
      </c>
      <c r="AR975" s="3">
        <f t="shared" si="525"/>
        <v>0</v>
      </c>
      <c r="AS975" s="3">
        <f t="shared" si="525"/>
        <v>0</v>
      </c>
      <c r="AT975" s="3">
        <f t="shared" si="525"/>
        <v>0</v>
      </c>
      <c r="AU975" s="3">
        <f t="shared" si="525"/>
        <v>0</v>
      </c>
      <c r="AV975" s="3">
        <f t="shared" si="525"/>
        <v>0</v>
      </c>
    </row>
    <row r="976" spans="1:50" ht="9.75" customHeight="1" x14ac:dyDescent="0.15">
      <c r="A976" s="25">
        <f t="shared" si="517"/>
        <v>976</v>
      </c>
      <c r="B976" s="53" t="s">
        <v>48</v>
      </c>
      <c r="C976" s="3" t="str">
        <f>A743&amp;"-"&amp;A746</f>
        <v>743-746</v>
      </c>
      <c r="E976" s="4" t="s">
        <v>1035</v>
      </c>
      <c r="F976" s="19">
        <f t="shared" si="498"/>
        <v>1.0000000000000002</v>
      </c>
      <c r="G976" s="19">
        <f>IF(ISERROR(SUM(G$743:G$746)/SUM($F$743:$F$746)),0,SUM(G$743:G$746)/SUM($F$743:$F$746))</f>
        <v>0</v>
      </c>
      <c r="H976" s="19">
        <f t="shared" ref="H976:AV976" si="526">IF(ISERROR(SUM(H$743:H$746)/SUM($F$743:$F$746)),0,SUM(H$743:H$746)/SUM($F$743:$F$746))</f>
        <v>0</v>
      </c>
      <c r="I976" s="19">
        <f t="shared" si="526"/>
        <v>0</v>
      </c>
      <c r="J976" s="19">
        <f t="shared" si="526"/>
        <v>0</v>
      </c>
      <c r="K976" s="19">
        <f t="shared" si="526"/>
        <v>0</v>
      </c>
      <c r="L976" s="19">
        <f t="shared" si="526"/>
        <v>0</v>
      </c>
      <c r="M976" s="19">
        <f t="shared" si="526"/>
        <v>0</v>
      </c>
      <c r="N976" s="19">
        <f t="shared" si="526"/>
        <v>0.99991733843997344</v>
      </c>
      <c r="O976" s="19">
        <f t="shared" si="526"/>
        <v>0</v>
      </c>
      <c r="P976" s="19">
        <f t="shared" si="526"/>
        <v>8.2661560026677064E-5</v>
      </c>
      <c r="Q976" s="19">
        <f t="shared" si="526"/>
        <v>0</v>
      </c>
      <c r="R976" s="19">
        <f t="shared" si="526"/>
        <v>0</v>
      </c>
      <c r="S976" s="19">
        <f t="shared" si="526"/>
        <v>0</v>
      </c>
      <c r="T976" s="19">
        <f t="shared" si="526"/>
        <v>0</v>
      </c>
      <c r="U976" s="19">
        <f t="shared" si="526"/>
        <v>0</v>
      </c>
      <c r="V976" s="19">
        <f t="shared" si="526"/>
        <v>0</v>
      </c>
      <c r="W976" s="19">
        <f t="shared" si="526"/>
        <v>0</v>
      </c>
      <c r="X976" s="19">
        <f t="shared" si="526"/>
        <v>0</v>
      </c>
      <c r="Y976" s="19">
        <f t="shared" si="526"/>
        <v>0</v>
      </c>
      <c r="Z976" s="19">
        <f t="shared" si="526"/>
        <v>0</v>
      </c>
      <c r="AA976" s="19">
        <f t="shared" si="526"/>
        <v>0</v>
      </c>
      <c r="AB976" s="19">
        <f t="shared" si="526"/>
        <v>0</v>
      </c>
      <c r="AC976" s="19">
        <f t="shared" si="526"/>
        <v>0</v>
      </c>
      <c r="AD976" s="19">
        <f t="shared" si="526"/>
        <v>0</v>
      </c>
      <c r="AE976" s="19">
        <f t="shared" si="526"/>
        <v>0</v>
      </c>
      <c r="AF976" s="19">
        <f t="shared" si="526"/>
        <v>0</v>
      </c>
      <c r="AG976" s="19">
        <f t="shared" si="526"/>
        <v>0</v>
      </c>
      <c r="AH976" s="19">
        <f t="shared" si="526"/>
        <v>0</v>
      </c>
      <c r="AI976" s="19">
        <f t="shared" si="526"/>
        <v>0</v>
      </c>
      <c r="AJ976" s="19">
        <f t="shared" si="526"/>
        <v>0</v>
      </c>
      <c r="AK976" s="19">
        <f t="shared" si="526"/>
        <v>0</v>
      </c>
      <c r="AL976" s="19">
        <f t="shared" si="526"/>
        <v>0</v>
      </c>
      <c r="AM976" s="19">
        <f t="shared" si="526"/>
        <v>0</v>
      </c>
      <c r="AN976" s="19">
        <f t="shared" si="526"/>
        <v>0</v>
      </c>
      <c r="AO976" s="19">
        <f t="shared" si="526"/>
        <v>0</v>
      </c>
      <c r="AP976" s="19">
        <f t="shared" si="526"/>
        <v>0</v>
      </c>
      <c r="AQ976" s="19">
        <f t="shared" si="526"/>
        <v>0</v>
      </c>
      <c r="AR976" s="19">
        <f t="shared" si="526"/>
        <v>0</v>
      </c>
      <c r="AS976" s="19">
        <f t="shared" si="526"/>
        <v>0</v>
      </c>
      <c r="AT976" s="19">
        <f t="shared" si="526"/>
        <v>0</v>
      </c>
      <c r="AU976" s="19">
        <f t="shared" si="526"/>
        <v>0</v>
      </c>
      <c r="AV976" s="19">
        <f t="shared" si="526"/>
        <v>0</v>
      </c>
      <c r="AX976" s="35" t="str">
        <f t="shared" si="487"/>
        <v>OK</v>
      </c>
    </row>
    <row r="977" spans="1:50" ht="9.75" customHeight="1" x14ac:dyDescent="0.15">
      <c r="A977" s="25">
        <f t="shared" si="517"/>
        <v>977</v>
      </c>
      <c r="B977" s="24" t="s">
        <v>1024</v>
      </c>
      <c r="F977" s="3">
        <f t="shared" si="498"/>
        <v>15793257.32931806</v>
      </c>
      <c r="G977" s="3">
        <f>IF(ISERROR(SUM(G$753:G$761)/SUM($F$753:$F$761)),0,SUM(G$753:G$761))</f>
        <v>0</v>
      </c>
      <c r="H977" s="3">
        <f t="shared" ref="H977:AV977" si="527">IF(ISERROR(SUM(H$753:H$761)/SUM($F$753:$F$761)),0,SUM(H$753:H$761))</f>
        <v>0</v>
      </c>
      <c r="I977" s="3">
        <f t="shared" si="527"/>
        <v>0</v>
      </c>
      <c r="J977" s="3">
        <f t="shared" si="527"/>
        <v>0</v>
      </c>
      <c r="K977" s="3">
        <f t="shared" si="527"/>
        <v>0</v>
      </c>
      <c r="L977" s="3">
        <f t="shared" si="527"/>
        <v>0</v>
      </c>
      <c r="M977" s="3">
        <f t="shared" si="527"/>
        <v>0</v>
      </c>
      <c r="N977" s="3">
        <f t="shared" si="527"/>
        <v>0</v>
      </c>
      <c r="O977" s="3">
        <f t="shared" si="527"/>
        <v>0</v>
      </c>
      <c r="P977" s="3">
        <f t="shared" si="527"/>
        <v>0</v>
      </c>
      <c r="Q977" s="3">
        <f t="shared" si="527"/>
        <v>2005665.8292350248</v>
      </c>
      <c r="R977" s="3">
        <f t="shared" si="527"/>
        <v>100933.52431632255</v>
      </c>
      <c r="S977" s="3">
        <f t="shared" si="527"/>
        <v>0</v>
      </c>
      <c r="T977" s="3">
        <f t="shared" si="527"/>
        <v>4142241.3163332241</v>
      </c>
      <c r="U977" s="3">
        <f t="shared" si="527"/>
        <v>1994412.4856419228</v>
      </c>
      <c r="V977" s="3">
        <f t="shared" si="527"/>
        <v>204844.61954318921</v>
      </c>
      <c r="W977" s="3">
        <f t="shared" si="527"/>
        <v>342435.99362248054</v>
      </c>
      <c r="X977" s="3">
        <f t="shared" si="527"/>
        <v>164876.58952193512</v>
      </c>
      <c r="Y977" s="3">
        <f t="shared" si="527"/>
        <v>97775.27307526629</v>
      </c>
      <c r="Z977" s="3">
        <f t="shared" si="527"/>
        <v>999278.51341127441</v>
      </c>
      <c r="AA977" s="3">
        <f t="shared" si="527"/>
        <v>481134.09904987295</v>
      </c>
      <c r="AB977" s="3">
        <f t="shared" si="527"/>
        <v>310608.51429628558</v>
      </c>
      <c r="AC977" s="3">
        <f t="shared" si="527"/>
        <v>149552.2476241375</v>
      </c>
      <c r="AD977" s="3">
        <f t="shared" si="527"/>
        <v>204811.44989810087</v>
      </c>
      <c r="AE977" s="3">
        <f t="shared" si="527"/>
        <v>3899839.207893067</v>
      </c>
      <c r="AF977" s="3">
        <f t="shared" si="527"/>
        <v>16524.348579790523</v>
      </c>
      <c r="AG977" s="3">
        <f t="shared" si="527"/>
        <v>678323.31727616338</v>
      </c>
      <c r="AH977" s="3">
        <f t="shared" si="527"/>
        <v>0</v>
      </c>
      <c r="AI977" s="3">
        <f t="shared" si="527"/>
        <v>0</v>
      </c>
      <c r="AJ977" s="3">
        <f t="shared" si="527"/>
        <v>0</v>
      </c>
      <c r="AK977" s="3">
        <f t="shared" si="527"/>
        <v>0</v>
      </c>
      <c r="AL977" s="3">
        <f t="shared" si="527"/>
        <v>0</v>
      </c>
      <c r="AM977" s="3">
        <f t="shared" si="527"/>
        <v>0</v>
      </c>
      <c r="AN977" s="3">
        <f t="shared" si="527"/>
        <v>0</v>
      </c>
      <c r="AO977" s="3">
        <f t="shared" si="527"/>
        <v>0</v>
      </c>
      <c r="AP977" s="3">
        <f t="shared" si="527"/>
        <v>0</v>
      </c>
      <c r="AQ977" s="3">
        <f t="shared" si="527"/>
        <v>0</v>
      </c>
      <c r="AR977" s="3">
        <f t="shared" si="527"/>
        <v>0</v>
      </c>
      <c r="AS977" s="3">
        <f t="shared" si="527"/>
        <v>0</v>
      </c>
      <c r="AT977" s="3">
        <f t="shared" si="527"/>
        <v>0</v>
      </c>
      <c r="AU977" s="3">
        <f t="shared" si="527"/>
        <v>0</v>
      </c>
      <c r="AV977" s="3">
        <f t="shared" si="527"/>
        <v>0</v>
      </c>
    </row>
    <row r="978" spans="1:50" ht="9.75" customHeight="1" x14ac:dyDescent="0.15">
      <c r="A978" s="25">
        <f t="shared" si="517"/>
        <v>978</v>
      </c>
      <c r="B978" s="53" t="s">
        <v>48</v>
      </c>
      <c r="C978" s="3" t="str">
        <f>A753&amp;"-"&amp;A761</f>
        <v>753-761</v>
      </c>
      <c r="E978" s="4" t="s">
        <v>1036</v>
      </c>
      <c r="F978" s="19">
        <f t="shared" si="498"/>
        <v>1</v>
      </c>
      <c r="G978" s="19">
        <f>IF(ISERROR(SUM(G$753:G$761)/SUM($F$753:$F$761)),0,SUM(G$753:G$761)/SUM($F$753:$F$761))</f>
        <v>0</v>
      </c>
      <c r="H978" s="19">
        <f t="shared" ref="H978:AV978" si="528">IF(ISERROR(SUM(H$753:H$761)/SUM($F$753:$F$761)),0,SUM(H$753:H$761)/SUM($F$753:$F$761))</f>
        <v>0</v>
      </c>
      <c r="I978" s="19">
        <f t="shared" si="528"/>
        <v>0</v>
      </c>
      <c r="J978" s="19">
        <f t="shared" si="528"/>
        <v>0</v>
      </c>
      <c r="K978" s="19">
        <f t="shared" si="528"/>
        <v>0</v>
      </c>
      <c r="L978" s="19">
        <f t="shared" si="528"/>
        <v>0</v>
      </c>
      <c r="M978" s="19">
        <f t="shared" si="528"/>
        <v>0</v>
      </c>
      <c r="N978" s="19">
        <f t="shared" si="528"/>
        <v>0</v>
      </c>
      <c r="O978" s="19">
        <f t="shared" si="528"/>
        <v>0</v>
      </c>
      <c r="P978" s="19">
        <f t="shared" si="528"/>
        <v>0</v>
      </c>
      <c r="Q978" s="19">
        <f t="shared" si="528"/>
        <v>0.1269950705806443</v>
      </c>
      <c r="R978" s="19">
        <f t="shared" si="528"/>
        <v>6.3909250771817059E-3</v>
      </c>
      <c r="S978" s="19">
        <f t="shared" si="528"/>
        <v>0</v>
      </c>
      <c r="T978" s="19">
        <f t="shared" si="528"/>
        <v>0.26227909986901249</v>
      </c>
      <c r="U978" s="19">
        <f t="shared" si="528"/>
        <v>0.12628252956656158</v>
      </c>
      <c r="V978" s="19">
        <f t="shared" si="528"/>
        <v>1.2970384466725729E-2</v>
      </c>
      <c r="W978" s="19">
        <f t="shared" si="528"/>
        <v>2.168241715322362E-2</v>
      </c>
      <c r="X978" s="19">
        <f t="shared" si="528"/>
        <v>1.0439682333033599E-2</v>
      </c>
      <c r="Y978" s="19">
        <f t="shared" si="528"/>
        <v>6.1909504186802335E-3</v>
      </c>
      <c r="Z978" s="19">
        <f t="shared" si="528"/>
        <v>6.327247714480333E-2</v>
      </c>
      <c r="AA978" s="19">
        <f t="shared" si="528"/>
        <v>3.0464526032683088E-2</v>
      </c>
      <c r="AB978" s="19">
        <f t="shared" si="528"/>
        <v>1.9667159713764853E-2</v>
      </c>
      <c r="AC978" s="19">
        <f t="shared" si="528"/>
        <v>9.46937319551641E-3</v>
      </c>
      <c r="AD978" s="19">
        <f t="shared" si="528"/>
        <v>1.2968284225819329E-2</v>
      </c>
      <c r="AE978" s="19">
        <f t="shared" si="528"/>
        <v>0.24693064429802838</v>
      </c>
      <c r="AF978" s="19">
        <f t="shared" si="528"/>
        <v>1.0462913530266676E-3</v>
      </c>
      <c r="AG978" s="19">
        <f t="shared" si="528"/>
        <v>4.2950184571294701E-2</v>
      </c>
      <c r="AH978" s="19">
        <f t="shared" si="528"/>
        <v>0</v>
      </c>
      <c r="AI978" s="19">
        <f t="shared" si="528"/>
        <v>0</v>
      </c>
      <c r="AJ978" s="19">
        <f t="shared" si="528"/>
        <v>0</v>
      </c>
      <c r="AK978" s="19">
        <f t="shared" si="528"/>
        <v>0</v>
      </c>
      <c r="AL978" s="19">
        <f t="shared" si="528"/>
        <v>0</v>
      </c>
      <c r="AM978" s="19">
        <f t="shared" si="528"/>
        <v>0</v>
      </c>
      <c r="AN978" s="19">
        <f t="shared" si="528"/>
        <v>0</v>
      </c>
      <c r="AO978" s="19">
        <f t="shared" si="528"/>
        <v>0</v>
      </c>
      <c r="AP978" s="19">
        <f t="shared" si="528"/>
        <v>0</v>
      </c>
      <c r="AQ978" s="19">
        <f t="shared" si="528"/>
        <v>0</v>
      </c>
      <c r="AR978" s="19">
        <f t="shared" si="528"/>
        <v>0</v>
      </c>
      <c r="AS978" s="19">
        <f t="shared" si="528"/>
        <v>0</v>
      </c>
      <c r="AT978" s="19">
        <f t="shared" si="528"/>
        <v>0</v>
      </c>
      <c r="AU978" s="19">
        <f t="shared" si="528"/>
        <v>0</v>
      </c>
      <c r="AV978" s="19">
        <f t="shared" si="528"/>
        <v>0</v>
      </c>
      <c r="AX978" s="35" t="str">
        <f t="shared" si="487"/>
        <v>OK</v>
      </c>
    </row>
    <row r="979" spans="1:50" ht="9.75" customHeight="1" x14ac:dyDescent="0.15">
      <c r="A979" s="25">
        <f t="shared" si="517"/>
        <v>979</v>
      </c>
      <c r="B979" s="24" t="s">
        <v>1025</v>
      </c>
      <c r="F979" s="3">
        <f t="shared" si="498"/>
        <v>7858468.7246169895</v>
      </c>
      <c r="G979" s="3">
        <f>IF(ISERROR(SUM(G$765:G$772)/SUM($F$765:$F$772)),0,SUM(G$765:G$772))</f>
        <v>0</v>
      </c>
      <c r="H979" s="3">
        <f t="shared" ref="H979:AV979" si="529">IF(ISERROR(SUM(H$765:H$772)/SUM($F$765:$F$772)),0,SUM(H$765:H$772))</f>
        <v>0</v>
      </c>
      <c r="I979" s="3">
        <f t="shared" si="529"/>
        <v>0</v>
      </c>
      <c r="J979" s="3">
        <f t="shared" si="529"/>
        <v>0</v>
      </c>
      <c r="K979" s="3">
        <f t="shared" si="529"/>
        <v>0</v>
      </c>
      <c r="L979" s="3">
        <f t="shared" si="529"/>
        <v>0</v>
      </c>
      <c r="M979" s="3">
        <f t="shared" si="529"/>
        <v>0</v>
      </c>
      <c r="N979" s="3">
        <f t="shared" si="529"/>
        <v>0</v>
      </c>
      <c r="O979" s="3">
        <f t="shared" si="529"/>
        <v>0</v>
      </c>
      <c r="P979" s="3">
        <f t="shared" si="529"/>
        <v>0</v>
      </c>
      <c r="Q979" s="3">
        <f t="shared" si="529"/>
        <v>2334052.1045662877</v>
      </c>
      <c r="R979" s="3">
        <f t="shared" si="529"/>
        <v>114255.45510862855</v>
      </c>
      <c r="S979" s="3">
        <f t="shared" si="529"/>
        <v>0</v>
      </c>
      <c r="T979" s="3">
        <f t="shared" si="529"/>
        <v>2830433.4559590807</v>
      </c>
      <c r="U979" s="3">
        <f t="shared" si="529"/>
        <v>1362801.2936099279</v>
      </c>
      <c r="V979" s="3">
        <f t="shared" si="529"/>
        <v>53511.882986085729</v>
      </c>
      <c r="W979" s="3">
        <f t="shared" si="529"/>
        <v>7543.6170736934773</v>
      </c>
      <c r="X979" s="3">
        <f t="shared" si="529"/>
        <v>3632.111924370934</v>
      </c>
      <c r="Y979" s="3">
        <f t="shared" si="529"/>
        <v>2153.9184930681295</v>
      </c>
      <c r="Z979" s="3">
        <f t="shared" si="529"/>
        <v>22013.38234162033</v>
      </c>
      <c r="AA979" s="3">
        <f t="shared" si="529"/>
        <v>10599.035942261644</v>
      </c>
      <c r="AB979" s="3">
        <f t="shared" si="529"/>
        <v>218479.77414240851</v>
      </c>
      <c r="AC979" s="3">
        <f t="shared" si="529"/>
        <v>105193.96532782631</v>
      </c>
      <c r="AD979" s="3">
        <f t="shared" si="529"/>
        <v>2232.3475091679998</v>
      </c>
      <c r="AE979" s="3">
        <f t="shared" si="529"/>
        <v>657768.28126454505</v>
      </c>
      <c r="AF979" s="3">
        <f t="shared" si="529"/>
        <v>133645.58486174708</v>
      </c>
      <c r="AG979" s="3">
        <f t="shared" si="529"/>
        <v>152.51350626935786</v>
      </c>
      <c r="AH979" s="3">
        <f t="shared" si="529"/>
        <v>0</v>
      </c>
      <c r="AI979" s="3">
        <f t="shared" si="529"/>
        <v>0</v>
      </c>
      <c r="AJ979" s="3">
        <f t="shared" si="529"/>
        <v>0</v>
      </c>
      <c r="AK979" s="3">
        <f t="shared" si="529"/>
        <v>0</v>
      </c>
      <c r="AL979" s="3">
        <f t="shared" si="529"/>
        <v>0</v>
      </c>
      <c r="AM979" s="3">
        <f t="shared" si="529"/>
        <v>0</v>
      </c>
      <c r="AN979" s="3">
        <f t="shared" si="529"/>
        <v>0</v>
      </c>
      <c r="AO979" s="3">
        <f t="shared" si="529"/>
        <v>0</v>
      </c>
      <c r="AP979" s="3">
        <f t="shared" si="529"/>
        <v>0</v>
      </c>
      <c r="AQ979" s="3">
        <f t="shared" si="529"/>
        <v>0</v>
      </c>
      <c r="AR979" s="3">
        <f t="shared" si="529"/>
        <v>0</v>
      </c>
      <c r="AS979" s="3">
        <f t="shared" si="529"/>
        <v>0</v>
      </c>
      <c r="AT979" s="3">
        <f t="shared" si="529"/>
        <v>0</v>
      </c>
      <c r="AU979" s="3">
        <f t="shared" si="529"/>
        <v>0</v>
      </c>
      <c r="AV979" s="3">
        <f t="shared" si="529"/>
        <v>0</v>
      </c>
    </row>
    <row r="980" spans="1:50" ht="9.75" customHeight="1" x14ac:dyDescent="0.15">
      <c r="A980" s="25">
        <f t="shared" si="517"/>
        <v>980</v>
      </c>
      <c r="B980" s="53" t="s">
        <v>48</v>
      </c>
      <c r="C980" s="3" t="str">
        <f>A765&amp;"-"&amp;A772</f>
        <v>765-772</v>
      </c>
      <c r="E980" s="4" t="s">
        <v>1037</v>
      </c>
      <c r="F980" s="19">
        <f t="shared" si="498"/>
        <v>1</v>
      </c>
      <c r="G980" s="19">
        <f>IF(ISERROR(SUM(G$765:G$772)/SUM($F$765:$F$772)),0,SUM(G$765:G$772)/SUM($F$765:$F$772))</f>
        <v>0</v>
      </c>
      <c r="H980" s="19">
        <f t="shared" ref="H980:AV980" si="530">IF(ISERROR(SUM(H$765:H$772)/SUM($F$765:$F$772)),0,SUM(H$765:H$772)/SUM($F$765:$F$772))</f>
        <v>0</v>
      </c>
      <c r="I980" s="19">
        <f t="shared" si="530"/>
        <v>0</v>
      </c>
      <c r="J980" s="19">
        <f t="shared" si="530"/>
        <v>0</v>
      </c>
      <c r="K980" s="19">
        <f t="shared" si="530"/>
        <v>0</v>
      </c>
      <c r="L980" s="19">
        <f t="shared" si="530"/>
        <v>0</v>
      </c>
      <c r="M980" s="19">
        <f t="shared" si="530"/>
        <v>0</v>
      </c>
      <c r="N980" s="19">
        <f t="shared" si="530"/>
        <v>0</v>
      </c>
      <c r="O980" s="19">
        <f t="shared" si="530"/>
        <v>0</v>
      </c>
      <c r="P980" s="19">
        <f t="shared" si="530"/>
        <v>0</v>
      </c>
      <c r="Q980" s="19">
        <f t="shared" si="530"/>
        <v>0.29701105728839633</v>
      </c>
      <c r="R980" s="19">
        <f t="shared" si="530"/>
        <v>1.4539149942878624E-2</v>
      </c>
      <c r="S980" s="19">
        <f t="shared" si="530"/>
        <v>0</v>
      </c>
      <c r="T980" s="19">
        <f t="shared" si="530"/>
        <v>0.3601762067325695</v>
      </c>
      <c r="U980" s="19">
        <f t="shared" si="530"/>
        <v>0.17341817361197792</v>
      </c>
      <c r="V980" s="19">
        <f t="shared" si="530"/>
        <v>6.8094542157376625E-3</v>
      </c>
      <c r="W980" s="19">
        <f t="shared" si="530"/>
        <v>9.5993473258508674E-4</v>
      </c>
      <c r="X980" s="19">
        <f t="shared" si="530"/>
        <v>4.621907971705974E-4</v>
      </c>
      <c r="Y980" s="19">
        <f t="shared" si="530"/>
        <v>2.7408882933145585E-4</v>
      </c>
      <c r="Z980" s="19">
        <f t="shared" si="530"/>
        <v>2.8012305085165596E-3</v>
      </c>
      <c r="AA980" s="19">
        <f t="shared" si="530"/>
        <v>1.3487406152116774E-3</v>
      </c>
      <c r="AB980" s="19">
        <f t="shared" si="530"/>
        <v>2.780182524084002E-2</v>
      </c>
      <c r="AC980" s="19">
        <f t="shared" si="530"/>
        <v>1.3386064004848899E-2</v>
      </c>
      <c r="AD980" s="19">
        <f t="shared" si="530"/>
        <v>2.840690199828722E-4</v>
      </c>
      <c r="AE980" s="19">
        <f t="shared" si="530"/>
        <v>8.3701838655164174E-2</v>
      </c>
      <c r="AF980" s="19">
        <f t="shared" si="530"/>
        <v>1.7006568269858548E-2</v>
      </c>
      <c r="AG980" s="19">
        <f t="shared" si="530"/>
        <v>1.9407534930005228E-5</v>
      </c>
      <c r="AH980" s="19">
        <f t="shared" si="530"/>
        <v>0</v>
      </c>
      <c r="AI980" s="19">
        <f t="shared" si="530"/>
        <v>0</v>
      </c>
      <c r="AJ980" s="19">
        <f t="shared" si="530"/>
        <v>0</v>
      </c>
      <c r="AK980" s="19">
        <f t="shared" si="530"/>
        <v>0</v>
      </c>
      <c r="AL980" s="19">
        <f t="shared" si="530"/>
        <v>0</v>
      </c>
      <c r="AM980" s="19">
        <f t="shared" si="530"/>
        <v>0</v>
      </c>
      <c r="AN980" s="19">
        <f t="shared" si="530"/>
        <v>0</v>
      </c>
      <c r="AO980" s="19">
        <f t="shared" si="530"/>
        <v>0</v>
      </c>
      <c r="AP980" s="19">
        <f t="shared" si="530"/>
        <v>0</v>
      </c>
      <c r="AQ980" s="19">
        <f t="shared" si="530"/>
        <v>0</v>
      </c>
      <c r="AR980" s="19">
        <f t="shared" si="530"/>
        <v>0</v>
      </c>
      <c r="AS980" s="19">
        <f t="shared" si="530"/>
        <v>0</v>
      </c>
      <c r="AT980" s="19">
        <f t="shared" si="530"/>
        <v>0</v>
      </c>
      <c r="AU980" s="19">
        <f t="shared" si="530"/>
        <v>0</v>
      </c>
      <c r="AV980" s="19">
        <f t="shared" si="530"/>
        <v>0</v>
      </c>
      <c r="AX980" s="35" t="str">
        <f t="shared" si="487"/>
        <v>OK</v>
      </c>
    </row>
    <row r="981" spans="1:50" ht="9.75" customHeight="1" x14ac:dyDescent="0.15">
      <c r="A981" s="25">
        <f t="shared" si="517"/>
        <v>981</v>
      </c>
      <c r="B981" s="24" t="s">
        <v>1026</v>
      </c>
      <c r="F981" s="3">
        <f t="shared" si="498"/>
        <v>9817945.5225211326</v>
      </c>
      <c r="G981" s="3">
        <f>IF(ISERROR(SUM(G$778:G$781)/SUM($F$778:$F$781)),0,SUM(G$778:G$781))</f>
        <v>0</v>
      </c>
      <c r="H981" s="3">
        <f t="shared" ref="H981:AV981" si="531">IF(ISERROR(SUM(H$778:H$781)/SUM($F$778:$F$781)),0,SUM(H$778:H$781))</f>
        <v>0</v>
      </c>
      <c r="I981" s="3">
        <f t="shared" si="531"/>
        <v>0</v>
      </c>
      <c r="J981" s="3">
        <f t="shared" si="531"/>
        <v>0</v>
      </c>
      <c r="K981" s="3">
        <f t="shared" si="531"/>
        <v>0</v>
      </c>
      <c r="L981" s="3">
        <f t="shared" si="531"/>
        <v>0</v>
      </c>
      <c r="M981" s="3">
        <f t="shared" si="531"/>
        <v>0</v>
      </c>
      <c r="N981" s="3">
        <f t="shared" si="531"/>
        <v>0</v>
      </c>
      <c r="O981" s="3">
        <f t="shared" si="531"/>
        <v>0</v>
      </c>
      <c r="P981" s="3">
        <f t="shared" si="531"/>
        <v>0</v>
      </c>
      <c r="Q981" s="3">
        <f t="shared" si="531"/>
        <v>0</v>
      </c>
      <c r="R981" s="3">
        <f t="shared" si="531"/>
        <v>0</v>
      </c>
      <c r="S981" s="3">
        <f t="shared" si="531"/>
        <v>0</v>
      </c>
      <c r="T981" s="3">
        <f t="shared" si="531"/>
        <v>0</v>
      </c>
      <c r="U981" s="3">
        <f t="shared" si="531"/>
        <v>0</v>
      </c>
      <c r="V981" s="3">
        <f t="shared" si="531"/>
        <v>0</v>
      </c>
      <c r="W981" s="3">
        <f t="shared" si="531"/>
        <v>0</v>
      </c>
      <c r="X981" s="3">
        <f t="shared" si="531"/>
        <v>0</v>
      </c>
      <c r="Y981" s="3">
        <f t="shared" si="531"/>
        <v>0</v>
      </c>
      <c r="Z981" s="3">
        <f t="shared" si="531"/>
        <v>0</v>
      </c>
      <c r="AA981" s="3">
        <f t="shared" si="531"/>
        <v>0</v>
      </c>
      <c r="AB981" s="3">
        <f t="shared" si="531"/>
        <v>0</v>
      </c>
      <c r="AC981" s="3">
        <f t="shared" si="531"/>
        <v>0</v>
      </c>
      <c r="AD981" s="3">
        <f t="shared" si="531"/>
        <v>0</v>
      </c>
      <c r="AE981" s="3">
        <f t="shared" si="531"/>
        <v>0</v>
      </c>
      <c r="AF981" s="3">
        <f t="shared" si="531"/>
        <v>0</v>
      </c>
      <c r="AG981" s="3">
        <f t="shared" si="531"/>
        <v>0</v>
      </c>
      <c r="AH981" s="3">
        <f t="shared" si="531"/>
        <v>0</v>
      </c>
      <c r="AI981" s="3">
        <f t="shared" si="531"/>
        <v>976769.88262597355</v>
      </c>
      <c r="AJ981" s="3">
        <f t="shared" si="531"/>
        <v>8841175.6398951598</v>
      </c>
      <c r="AK981" s="3">
        <f t="shared" si="531"/>
        <v>0</v>
      </c>
      <c r="AL981" s="3">
        <f t="shared" si="531"/>
        <v>0</v>
      </c>
      <c r="AM981" s="3">
        <f t="shared" si="531"/>
        <v>0</v>
      </c>
      <c r="AN981" s="3">
        <f t="shared" si="531"/>
        <v>0</v>
      </c>
      <c r="AO981" s="3">
        <f t="shared" si="531"/>
        <v>0</v>
      </c>
      <c r="AP981" s="3">
        <f t="shared" si="531"/>
        <v>0</v>
      </c>
      <c r="AQ981" s="3">
        <f t="shared" si="531"/>
        <v>0</v>
      </c>
      <c r="AR981" s="3">
        <f t="shared" si="531"/>
        <v>0</v>
      </c>
      <c r="AS981" s="3">
        <f t="shared" si="531"/>
        <v>0</v>
      </c>
      <c r="AT981" s="3">
        <f t="shared" si="531"/>
        <v>0</v>
      </c>
      <c r="AU981" s="3">
        <f t="shared" si="531"/>
        <v>0</v>
      </c>
      <c r="AV981" s="3">
        <f t="shared" si="531"/>
        <v>0</v>
      </c>
    </row>
    <row r="982" spans="1:50" ht="9.75" customHeight="1" x14ac:dyDescent="0.15">
      <c r="A982" s="25">
        <f t="shared" si="517"/>
        <v>982</v>
      </c>
      <c r="B982" s="53" t="s">
        <v>48</v>
      </c>
      <c r="C982" s="3" t="str">
        <f>A778&amp;"-"&amp;A781</f>
        <v>778-781</v>
      </c>
      <c r="E982" s="4" t="s">
        <v>1038</v>
      </c>
      <c r="F982" s="19">
        <f t="shared" si="498"/>
        <v>1</v>
      </c>
      <c r="G982" s="19">
        <f>IF(ISERROR(SUM(G$778:G$781)/SUM($F$778:$F$781)),0,SUM(G$778:G$781)/SUM($F$778:$F$781))</f>
        <v>0</v>
      </c>
      <c r="H982" s="19">
        <f t="shared" ref="H982:AV982" si="532">IF(ISERROR(SUM(H$778:H$781)/SUM($F$778:$F$781)),0,SUM(H$778:H$781)/SUM($F$778:$F$781))</f>
        <v>0</v>
      </c>
      <c r="I982" s="19">
        <f t="shared" si="532"/>
        <v>0</v>
      </c>
      <c r="J982" s="19">
        <f t="shared" si="532"/>
        <v>0</v>
      </c>
      <c r="K982" s="19">
        <f t="shared" si="532"/>
        <v>0</v>
      </c>
      <c r="L982" s="19">
        <f t="shared" si="532"/>
        <v>0</v>
      </c>
      <c r="M982" s="19">
        <f t="shared" si="532"/>
        <v>0</v>
      </c>
      <c r="N982" s="19">
        <f t="shared" si="532"/>
        <v>0</v>
      </c>
      <c r="O982" s="19">
        <f t="shared" si="532"/>
        <v>0</v>
      </c>
      <c r="P982" s="19">
        <f t="shared" si="532"/>
        <v>0</v>
      </c>
      <c r="Q982" s="19">
        <f t="shared" si="532"/>
        <v>0</v>
      </c>
      <c r="R982" s="19">
        <f t="shared" si="532"/>
        <v>0</v>
      </c>
      <c r="S982" s="19">
        <f t="shared" si="532"/>
        <v>0</v>
      </c>
      <c r="T982" s="19">
        <f t="shared" si="532"/>
        <v>0</v>
      </c>
      <c r="U982" s="19">
        <f t="shared" si="532"/>
        <v>0</v>
      </c>
      <c r="V982" s="19">
        <f t="shared" si="532"/>
        <v>0</v>
      </c>
      <c r="W982" s="19">
        <f t="shared" si="532"/>
        <v>0</v>
      </c>
      <c r="X982" s="19">
        <f t="shared" si="532"/>
        <v>0</v>
      </c>
      <c r="Y982" s="19">
        <f t="shared" si="532"/>
        <v>0</v>
      </c>
      <c r="Z982" s="19">
        <f t="shared" si="532"/>
        <v>0</v>
      </c>
      <c r="AA982" s="19">
        <f t="shared" si="532"/>
        <v>0</v>
      </c>
      <c r="AB982" s="19">
        <f t="shared" si="532"/>
        <v>0</v>
      </c>
      <c r="AC982" s="19">
        <f t="shared" si="532"/>
        <v>0</v>
      </c>
      <c r="AD982" s="19">
        <f t="shared" si="532"/>
        <v>0</v>
      </c>
      <c r="AE982" s="19">
        <f t="shared" si="532"/>
        <v>0</v>
      </c>
      <c r="AF982" s="19">
        <f t="shared" si="532"/>
        <v>0</v>
      </c>
      <c r="AG982" s="19">
        <f t="shared" si="532"/>
        <v>0</v>
      </c>
      <c r="AH982" s="19">
        <f t="shared" si="532"/>
        <v>0</v>
      </c>
      <c r="AI982" s="19">
        <f t="shared" si="532"/>
        <v>9.9488215776445926E-2</v>
      </c>
      <c r="AJ982" s="19">
        <f t="shared" si="532"/>
        <v>0.90051178422355416</v>
      </c>
      <c r="AK982" s="19">
        <f t="shared" si="532"/>
        <v>0</v>
      </c>
      <c r="AL982" s="19">
        <f t="shared" si="532"/>
        <v>0</v>
      </c>
      <c r="AM982" s="19">
        <f t="shared" si="532"/>
        <v>0</v>
      </c>
      <c r="AN982" s="19">
        <f t="shared" si="532"/>
        <v>0</v>
      </c>
      <c r="AO982" s="19">
        <f t="shared" si="532"/>
        <v>0</v>
      </c>
      <c r="AP982" s="19">
        <f t="shared" si="532"/>
        <v>0</v>
      </c>
      <c r="AQ982" s="19">
        <f t="shared" si="532"/>
        <v>0</v>
      </c>
      <c r="AR982" s="19">
        <f t="shared" si="532"/>
        <v>0</v>
      </c>
      <c r="AS982" s="19">
        <f t="shared" si="532"/>
        <v>0</v>
      </c>
      <c r="AT982" s="19">
        <f t="shared" si="532"/>
        <v>0</v>
      </c>
      <c r="AU982" s="19">
        <f t="shared" si="532"/>
        <v>0</v>
      </c>
      <c r="AV982" s="19">
        <f t="shared" si="532"/>
        <v>0</v>
      </c>
      <c r="AX982" s="35" t="str">
        <f t="shared" si="487"/>
        <v>OK</v>
      </c>
    </row>
    <row r="983" spans="1:50" ht="9.75" customHeight="1" x14ac:dyDescent="0.15">
      <c r="A983" s="25">
        <f t="shared" si="517"/>
        <v>983</v>
      </c>
      <c r="B983" s="33" t="s">
        <v>1027</v>
      </c>
      <c r="F983" s="3">
        <f t="shared" si="498"/>
        <v>4531024.5684321541</v>
      </c>
      <c r="G983" s="3">
        <f>IF(ISERROR(SUM(G$786:G$788)/SUM($F$786:$F$788)),0,SUM(G$786:G$788))</f>
        <v>533482.80455177114</v>
      </c>
      <c r="H983" s="3">
        <f t="shared" ref="H983:AV983" si="533">IF(ISERROR(SUM(H$786:H$788)/SUM($F$786:$F$788)),0,SUM(H$786:H$788))</f>
        <v>0</v>
      </c>
      <c r="I983" s="3">
        <f t="shared" si="533"/>
        <v>0</v>
      </c>
      <c r="J983" s="3">
        <f t="shared" si="533"/>
        <v>634256.2986132059</v>
      </c>
      <c r="K983" s="3">
        <f t="shared" si="533"/>
        <v>0</v>
      </c>
      <c r="L983" s="3">
        <f t="shared" si="533"/>
        <v>0</v>
      </c>
      <c r="M983" s="3">
        <f t="shared" si="533"/>
        <v>0</v>
      </c>
      <c r="N983" s="3">
        <f t="shared" si="533"/>
        <v>0</v>
      </c>
      <c r="O983" s="3">
        <f t="shared" si="533"/>
        <v>0</v>
      </c>
      <c r="P983" s="3">
        <f t="shared" si="533"/>
        <v>0</v>
      </c>
      <c r="Q983" s="3">
        <f t="shared" si="533"/>
        <v>0</v>
      </c>
      <c r="R983" s="3">
        <f t="shared" si="533"/>
        <v>0</v>
      </c>
      <c r="S983" s="3">
        <f t="shared" si="533"/>
        <v>0</v>
      </c>
      <c r="T983" s="3">
        <f t="shared" si="533"/>
        <v>0</v>
      </c>
      <c r="U983" s="3">
        <f t="shared" si="533"/>
        <v>0</v>
      </c>
      <c r="V983" s="3">
        <f t="shared" si="533"/>
        <v>0</v>
      </c>
      <c r="W983" s="3">
        <f t="shared" si="533"/>
        <v>0</v>
      </c>
      <c r="X983" s="3">
        <f t="shared" si="533"/>
        <v>0</v>
      </c>
      <c r="Y983" s="3">
        <f t="shared" si="533"/>
        <v>0</v>
      </c>
      <c r="Z983" s="3">
        <f t="shared" si="533"/>
        <v>0</v>
      </c>
      <c r="AA983" s="3">
        <f t="shared" si="533"/>
        <v>0</v>
      </c>
      <c r="AB983" s="3">
        <f t="shared" si="533"/>
        <v>0</v>
      </c>
      <c r="AC983" s="3">
        <f t="shared" si="533"/>
        <v>0</v>
      </c>
      <c r="AD983" s="3">
        <f t="shared" si="533"/>
        <v>0</v>
      </c>
      <c r="AE983" s="3">
        <f t="shared" si="533"/>
        <v>0</v>
      </c>
      <c r="AF983" s="3">
        <f t="shared" si="533"/>
        <v>0</v>
      </c>
      <c r="AG983" s="3">
        <f t="shared" si="533"/>
        <v>0</v>
      </c>
      <c r="AH983" s="3">
        <f t="shared" si="533"/>
        <v>0</v>
      </c>
      <c r="AI983" s="3">
        <f t="shared" si="533"/>
        <v>0</v>
      </c>
      <c r="AJ983" s="3">
        <f t="shared" si="533"/>
        <v>0</v>
      </c>
      <c r="AK983" s="3">
        <f t="shared" si="533"/>
        <v>0</v>
      </c>
      <c r="AL983" s="3">
        <f t="shared" si="533"/>
        <v>0</v>
      </c>
      <c r="AM983" s="3">
        <f t="shared" si="533"/>
        <v>3363285.4652671772</v>
      </c>
      <c r="AN983" s="3">
        <f t="shared" si="533"/>
        <v>0</v>
      </c>
      <c r="AO983" s="3">
        <f t="shared" si="533"/>
        <v>0</v>
      </c>
      <c r="AP983" s="3">
        <f t="shared" si="533"/>
        <v>0</v>
      </c>
      <c r="AQ983" s="3">
        <f t="shared" si="533"/>
        <v>0</v>
      </c>
      <c r="AR983" s="3">
        <f t="shared" si="533"/>
        <v>0</v>
      </c>
      <c r="AS983" s="3">
        <f t="shared" si="533"/>
        <v>0</v>
      </c>
      <c r="AT983" s="3">
        <f t="shared" si="533"/>
        <v>0</v>
      </c>
      <c r="AU983" s="3">
        <f t="shared" si="533"/>
        <v>0</v>
      </c>
      <c r="AV983" s="3">
        <f t="shared" si="533"/>
        <v>0</v>
      </c>
    </row>
    <row r="984" spans="1:50" ht="9.75" customHeight="1" x14ac:dyDescent="0.15">
      <c r="A984" s="25">
        <f t="shared" si="517"/>
        <v>984</v>
      </c>
      <c r="B984" s="78" t="s">
        <v>48</v>
      </c>
      <c r="C984" s="12" t="str">
        <f>A786&amp;"-"&amp;A788</f>
        <v>786-788</v>
      </c>
      <c r="D984" s="12"/>
      <c r="E984" s="46" t="s">
        <v>1039</v>
      </c>
      <c r="F984" s="79">
        <f t="shared" si="498"/>
        <v>1</v>
      </c>
      <c r="G984" s="79">
        <f>IF(ISERROR(SUM(G$786:G$788)/SUM($F$786:$F$788)),0,SUM(G$786:G$788)/SUM($F$786:$F$788))</f>
        <v>0.11773999379049258</v>
      </c>
      <c r="H984" s="79">
        <f t="shared" ref="H984:AV984" si="534">IF(ISERROR(SUM(H$786:H$788)/SUM($F$786:$F$788)),0,SUM(H$786:H$788)/SUM($F$786:$F$788))</f>
        <v>0</v>
      </c>
      <c r="I984" s="79">
        <f t="shared" si="534"/>
        <v>0</v>
      </c>
      <c r="J984" s="79">
        <f t="shared" si="534"/>
        <v>0.13998076793317282</v>
      </c>
      <c r="K984" s="79">
        <f t="shared" si="534"/>
        <v>0</v>
      </c>
      <c r="L984" s="79">
        <f t="shared" si="534"/>
        <v>0</v>
      </c>
      <c r="M984" s="79">
        <f t="shared" si="534"/>
        <v>0</v>
      </c>
      <c r="N984" s="79">
        <f t="shared" si="534"/>
        <v>0</v>
      </c>
      <c r="O984" s="79">
        <f t="shared" si="534"/>
        <v>0</v>
      </c>
      <c r="P984" s="79">
        <f t="shared" si="534"/>
        <v>0</v>
      </c>
      <c r="Q984" s="79">
        <f t="shared" si="534"/>
        <v>0</v>
      </c>
      <c r="R984" s="79">
        <f t="shared" si="534"/>
        <v>0</v>
      </c>
      <c r="S984" s="79">
        <f t="shared" si="534"/>
        <v>0</v>
      </c>
      <c r="T984" s="79">
        <f t="shared" si="534"/>
        <v>0</v>
      </c>
      <c r="U984" s="79">
        <f t="shared" si="534"/>
        <v>0</v>
      </c>
      <c r="V984" s="79">
        <f t="shared" si="534"/>
        <v>0</v>
      </c>
      <c r="W984" s="79">
        <f t="shared" si="534"/>
        <v>0</v>
      </c>
      <c r="X984" s="79">
        <f t="shared" si="534"/>
        <v>0</v>
      </c>
      <c r="Y984" s="79">
        <f t="shared" si="534"/>
        <v>0</v>
      </c>
      <c r="Z984" s="79">
        <f t="shared" si="534"/>
        <v>0</v>
      </c>
      <c r="AA984" s="79">
        <f t="shared" si="534"/>
        <v>0</v>
      </c>
      <c r="AB984" s="79">
        <f t="shared" si="534"/>
        <v>0</v>
      </c>
      <c r="AC984" s="79">
        <f t="shared" si="534"/>
        <v>0</v>
      </c>
      <c r="AD984" s="79">
        <f t="shared" si="534"/>
        <v>0</v>
      </c>
      <c r="AE984" s="79">
        <f t="shared" si="534"/>
        <v>0</v>
      </c>
      <c r="AF984" s="79">
        <f t="shared" si="534"/>
        <v>0</v>
      </c>
      <c r="AG984" s="79">
        <f t="shared" si="534"/>
        <v>0</v>
      </c>
      <c r="AH984" s="79">
        <f t="shared" si="534"/>
        <v>0</v>
      </c>
      <c r="AI984" s="79">
        <f t="shared" si="534"/>
        <v>0</v>
      </c>
      <c r="AJ984" s="79">
        <f t="shared" si="534"/>
        <v>0</v>
      </c>
      <c r="AK984" s="79">
        <f t="shared" si="534"/>
        <v>0</v>
      </c>
      <c r="AL984" s="79">
        <f t="shared" si="534"/>
        <v>0</v>
      </c>
      <c r="AM984" s="79">
        <f t="shared" si="534"/>
        <v>0.74227923827633457</v>
      </c>
      <c r="AN984" s="79">
        <f t="shared" si="534"/>
        <v>0</v>
      </c>
      <c r="AO984" s="79">
        <f t="shared" si="534"/>
        <v>0</v>
      </c>
      <c r="AP984" s="79">
        <f t="shared" si="534"/>
        <v>0</v>
      </c>
      <c r="AQ984" s="79">
        <f t="shared" si="534"/>
        <v>0</v>
      </c>
      <c r="AR984" s="79">
        <f t="shared" si="534"/>
        <v>0</v>
      </c>
      <c r="AS984" s="79">
        <f t="shared" si="534"/>
        <v>0</v>
      </c>
      <c r="AT984" s="79">
        <f t="shared" si="534"/>
        <v>0</v>
      </c>
      <c r="AU984" s="79">
        <f t="shared" si="534"/>
        <v>0</v>
      </c>
      <c r="AV984" s="79">
        <f t="shared" si="534"/>
        <v>0</v>
      </c>
      <c r="AX984" s="35" t="str">
        <f t="shared" si="487"/>
        <v>OK</v>
      </c>
    </row>
    <row r="985" spans="1:50" ht="9.75" customHeight="1" x14ac:dyDescent="0.15">
      <c r="A985" s="25">
        <f t="shared" si="517"/>
        <v>985</v>
      </c>
      <c r="B985" s="28" t="s">
        <v>1159</v>
      </c>
      <c r="E985" s="3"/>
      <c r="AX985" s="3"/>
    </row>
    <row r="986" spans="1:50" ht="9.75" customHeight="1" x14ac:dyDescent="0.15">
      <c r="A986" s="25">
        <f t="shared" si="517"/>
        <v>986</v>
      </c>
      <c r="B986" s="33" t="s">
        <v>1160</v>
      </c>
      <c r="C986" s="12"/>
      <c r="D986" s="12"/>
      <c r="E986" s="12"/>
      <c r="F986" s="12">
        <f t="shared" ref="F986:AW986" si="535">SUM(F186,F187,F190)</f>
        <v>35304698.63929332</v>
      </c>
      <c r="G986" s="12">
        <f t="shared" si="535"/>
        <v>6412794.2619203702</v>
      </c>
      <c r="H986" s="12">
        <f t="shared" si="535"/>
        <v>1111776.8970637345</v>
      </c>
      <c r="I986" s="12">
        <f t="shared" si="535"/>
        <v>0</v>
      </c>
      <c r="J986" s="12">
        <f t="shared" si="535"/>
        <v>7624154.1763487328</v>
      </c>
      <c r="K986" s="12">
        <f t="shared" si="535"/>
        <v>0</v>
      </c>
      <c r="L986" s="12">
        <f t="shared" si="535"/>
        <v>0</v>
      </c>
      <c r="M986" s="12">
        <f t="shared" si="535"/>
        <v>0</v>
      </c>
      <c r="N986" s="12">
        <f t="shared" si="535"/>
        <v>8435354.3577555232</v>
      </c>
      <c r="O986" s="12">
        <f t="shared" si="535"/>
        <v>0</v>
      </c>
      <c r="P986" s="12">
        <f t="shared" si="535"/>
        <v>524.35769722510588</v>
      </c>
      <c r="Q986" s="12">
        <f t="shared" si="535"/>
        <v>2351831.4255033433</v>
      </c>
      <c r="R986" s="12">
        <f t="shared" si="535"/>
        <v>34617.012567565667</v>
      </c>
      <c r="S986" s="12">
        <f t="shared" si="535"/>
        <v>0</v>
      </c>
      <c r="T986" s="12">
        <f t="shared" si="535"/>
        <v>2514655.2074655523</v>
      </c>
      <c r="U986" s="12">
        <f t="shared" si="535"/>
        <v>1210789.0486970381</v>
      </c>
      <c r="V986" s="12">
        <f t="shared" si="535"/>
        <v>199761.93033072015</v>
      </c>
      <c r="W986" s="12">
        <f t="shared" si="535"/>
        <v>692802.91419258539</v>
      </c>
      <c r="X986" s="12">
        <f t="shared" si="535"/>
        <v>333572.97177240485</v>
      </c>
      <c r="Y986" s="12">
        <f t="shared" si="535"/>
        <v>205611.76214968949</v>
      </c>
      <c r="Z986" s="12">
        <f t="shared" si="535"/>
        <v>2016437.8573666452</v>
      </c>
      <c r="AA986" s="12">
        <f t="shared" si="535"/>
        <v>970881.21455986612</v>
      </c>
      <c r="AB986" s="12">
        <f t="shared" si="535"/>
        <v>135650.21181094972</v>
      </c>
      <c r="AC986" s="12">
        <f t="shared" si="535"/>
        <v>65317.436741611906</v>
      </c>
      <c r="AD986" s="12">
        <f t="shared" si="535"/>
        <v>203614.76391505764</v>
      </c>
      <c r="AE986" s="12">
        <f t="shared" si="535"/>
        <v>723471.00124241144</v>
      </c>
      <c r="AF986" s="12">
        <f t="shared" si="535"/>
        <v>31874.792541562034</v>
      </c>
      <c r="AG986" s="12">
        <f t="shared" si="535"/>
        <v>29205.037650736354</v>
      </c>
      <c r="AH986" s="12">
        <f t="shared" si="535"/>
        <v>0</v>
      </c>
      <c r="AI986" s="12">
        <f t="shared" si="535"/>
        <v>0</v>
      </c>
      <c r="AJ986" s="12">
        <f t="shared" si="535"/>
        <v>0</v>
      </c>
      <c r="AK986" s="12">
        <f t="shared" si="535"/>
        <v>0</v>
      </c>
      <c r="AL986" s="12">
        <f t="shared" si="535"/>
        <v>0</v>
      </c>
      <c r="AM986" s="12">
        <f t="shared" si="535"/>
        <v>0</v>
      </c>
      <c r="AN986" s="12">
        <f t="shared" si="535"/>
        <v>0</v>
      </c>
      <c r="AO986" s="12">
        <f t="shared" si="535"/>
        <v>0</v>
      </c>
      <c r="AP986" s="12">
        <f t="shared" si="535"/>
        <v>0</v>
      </c>
      <c r="AQ986" s="12">
        <f t="shared" si="535"/>
        <v>0</v>
      </c>
      <c r="AR986" s="12">
        <f t="shared" si="535"/>
        <v>0</v>
      </c>
      <c r="AS986" s="12">
        <f t="shared" si="535"/>
        <v>0</v>
      </c>
      <c r="AT986" s="12">
        <f t="shared" si="535"/>
        <v>0</v>
      </c>
      <c r="AU986" s="12">
        <f t="shared" si="535"/>
        <v>0</v>
      </c>
      <c r="AV986" s="12">
        <f t="shared" si="535"/>
        <v>0</v>
      </c>
      <c r="AW986" s="12">
        <f t="shared" si="535"/>
        <v>0</v>
      </c>
      <c r="AX986" s="3"/>
    </row>
    <row r="987" spans="1:50" ht="9.75" customHeight="1" x14ac:dyDescent="0.15">
      <c r="A987" s="25">
        <f t="shared" si="517"/>
        <v>987</v>
      </c>
      <c r="B987" s="53" t="s">
        <v>48</v>
      </c>
      <c r="C987" s="12" t="str">
        <f>A186&amp;","&amp;A187&amp;","&amp;A190</f>
        <v>186,187,190</v>
      </c>
      <c r="E987" s="3" t="s">
        <v>1161</v>
      </c>
      <c r="F987" s="79">
        <f>SUM(G987:AW987)</f>
        <v>1</v>
      </c>
      <c r="G987" s="19">
        <f>G986/$F$986</f>
        <v>0.18164138228284088</v>
      </c>
      <c r="H987" s="19">
        <f t="shared" ref="H987:AG987" si="536">H986/$F$986</f>
        <v>3.149090460798757E-2</v>
      </c>
      <c r="I987" s="19">
        <f t="shared" si="536"/>
        <v>0</v>
      </c>
      <c r="J987" s="19">
        <f t="shared" si="536"/>
        <v>0.21595296009305753</v>
      </c>
      <c r="K987" s="19">
        <f t="shared" si="536"/>
        <v>0</v>
      </c>
      <c r="L987" s="19">
        <f t="shared" si="536"/>
        <v>0</v>
      </c>
      <c r="M987" s="19">
        <f t="shared" si="536"/>
        <v>0</v>
      </c>
      <c r="N987" s="19">
        <f t="shared" si="536"/>
        <v>0.23893007681326495</v>
      </c>
      <c r="O987" s="19">
        <f t="shared" si="536"/>
        <v>0</v>
      </c>
      <c r="P987" s="19">
        <f t="shared" si="536"/>
        <v>1.4852348764747925E-5</v>
      </c>
      <c r="Q987" s="19">
        <f t="shared" si="536"/>
        <v>6.6615252817533152E-2</v>
      </c>
      <c r="R987" s="19">
        <f t="shared" si="536"/>
        <v>9.8052140088338621E-4</v>
      </c>
      <c r="S987" s="19">
        <f t="shared" si="536"/>
        <v>0</v>
      </c>
      <c r="T987" s="19">
        <f t="shared" si="536"/>
        <v>7.1227210665574095E-2</v>
      </c>
      <c r="U987" s="19">
        <f t="shared" si="536"/>
        <v>3.4295408128748553E-2</v>
      </c>
      <c r="V987" s="19">
        <f t="shared" si="536"/>
        <v>5.6582250530355666E-3</v>
      </c>
      <c r="W987" s="19">
        <f t="shared" si="536"/>
        <v>1.9623532869404291E-2</v>
      </c>
      <c r="X987" s="19">
        <f t="shared" si="536"/>
        <v>9.4484016187337105E-3</v>
      </c>
      <c r="Y987" s="19">
        <f t="shared" si="536"/>
        <v>5.8239206132423491E-3</v>
      </c>
      <c r="Z987" s="19">
        <f t="shared" si="536"/>
        <v>5.7115283094992801E-2</v>
      </c>
      <c r="AA987" s="19">
        <f t="shared" si="536"/>
        <v>2.7500056705746741E-2</v>
      </c>
      <c r="AB987" s="19">
        <f t="shared" si="536"/>
        <v>3.8422707752552277E-3</v>
      </c>
      <c r="AC987" s="19">
        <f t="shared" si="536"/>
        <v>1.8501060555411481E-3</v>
      </c>
      <c r="AD987" s="19">
        <f t="shared" si="536"/>
        <v>5.7673559543839036E-3</v>
      </c>
      <c r="AE987" s="19">
        <f t="shared" si="536"/>
        <v>2.0492201580137686E-2</v>
      </c>
      <c r="AF987" s="19">
        <f t="shared" si="536"/>
        <v>9.0284845275767688E-4</v>
      </c>
      <c r="AG987" s="19">
        <f t="shared" si="536"/>
        <v>8.2722806811419197E-4</v>
      </c>
      <c r="AX987" s="35" t="str">
        <f>IF(E987&lt;&gt;0,IF(ROUND(SUM(G987:AV987),5)=ROUND(F987,5),"OK","ERROR!"),"")</f>
        <v>OK</v>
      </c>
    </row>
    <row r="988" spans="1:50" ht="9.75" customHeight="1" x14ac:dyDescent="0.15">
      <c r="E988" s="3"/>
      <c r="AX988" s="3"/>
    </row>
    <row r="989" spans="1:50" ht="9.75" customHeight="1" x14ac:dyDescent="0.15">
      <c r="E989" s="3"/>
      <c r="AX989" s="3"/>
    </row>
  </sheetData>
  <mergeCells count="9">
    <mergeCell ref="AI7:AL7"/>
    <mergeCell ref="AM7:AP7"/>
    <mergeCell ref="AQ7:AU7"/>
    <mergeCell ref="B829:C829"/>
    <mergeCell ref="B865:C865"/>
    <mergeCell ref="M7:P7"/>
    <mergeCell ref="G7:J7"/>
    <mergeCell ref="Q7:Z7"/>
    <mergeCell ref="AA7:AG7"/>
  </mergeCells>
  <phoneticPr fontId="0" type="noConversion"/>
  <dataValidations count="2">
    <dataValidation type="list" allowBlank="1" showInputMessage="1" showErrorMessage="1" sqref="E99:E108 E589 E281:E284 E29:E63 E765:E772 E753:E761 E743:E746 E735:E740 E727 E596 E638 E654:E656 E647 E606:E609 E134:E136 E427:E433 E416:E417 E410:E411 E340:E341 E389 E396 E392:E393 E383:E384 E379:E380 E372:E377 E364 E360:E361 E356:E358 E350:E351 E346:E347 E250 E332 E322:E323 E317:E318 E329:E330 E325:E326 E314:E315 E310:E311 E306:E307 E288:E296 E273 E254:E256 E404:E407 E235:E237 E231 E221:E228 E204:E211 E196 E198:E201 E186:E190 E181:E182 E168:E169 E124:E130 E651 E13:E15 E631:E633 E163 E265:E267 E818:E822 E438:E443 E451:E460 E464:E472 E479:E483 E486 E488:E489 E491:E492 E497:E500 E503:E504 E508:E510 E514:E524 E527:E530 E533 E621 E624:E625 E628 E613:E619 E20:E23 E70:E93 E778:E780 E786 E794:E797 E799:E800 E803:E805 E807:E815 E276:E279 E645 E343:E344 E338 E240:E248 E601" xr:uid="{00000000-0002-0000-0000-000000000000}">
      <formula1>$E$831:$E$984</formula1>
    </dataValidation>
    <dataValidation type="list" allowBlank="1" showInputMessage="1" showErrorMessage="1" sqref="E643:E644" xr:uid="{00000000-0002-0000-0000-000001000000}">
      <formula1>$E$831:$E$990</formula1>
    </dataValidation>
  </dataValidations>
  <pageMargins left="0.5" right="0.5" top="0.5" bottom="0.5" header="0.5" footer="0.25"/>
  <pageSetup scale="69" pageOrder="overThenDown" orientation="landscape" r:id="rId1"/>
  <headerFooter alignWithMargins="0">
    <oddFooter>&amp;R&amp;"-,Regular"Appendix 7.4 - CCOS Hourly Netting Assign Module
Page &amp;P of &amp;N</oddFooter>
  </headerFooter>
  <rowBreaks count="20" manualBreakCount="20">
    <brk id="58" max="47" man="1"/>
    <brk id="113" max="47" man="1"/>
    <brk id="175" max="47" man="1"/>
    <brk id="215" max="47" man="1"/>
    <brk id="259" max="47" man="1"/>
    <brk id="301" max="47" man="1"/>
    <brk id="352" max="47" man="1"/>
    <brk id="399" max="47" man="1"/>
    <brk id="435" max="47" man="1"/>
    <brk id="475" max="47" man="1"/>
    <brk id="540" max="47" man="1"/>
    <brk id="602" max="47" man="1"/>
    <brk id="663" max="47" man="1"/>
    <brk id="710" max="47" man="1"/>
    <brk id="748" max="47" man="1"/>
    <brk id="790" max="47" man="1"/>
    <brk id="826" max="47" man="1"/>
    <brk id="864" max="47" man="1"/>
    <brk id="917" max="47" man="1"/>
    <brk id="962" max="47" man="1"/>
  </rowBreaks>
  <colBreaks count="5" manualBreakCount="5">
    <brk id="15" max="986" man="1"/>
    <brk id="26" max="1048575" man="1"/>
    <brk id="34" max="1048575" man="1"/>
    <brk id="42" max="1048575" man="1"/>
    <brk id="50" max="1048575" man="1"/>
  </colBreaks>
  <cellWatches>
    <cellWatch r="E615"/>
  </cellWatche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1045"/>
  <sheetViews>
    <sheetView zoomScaleNormal="100" workbookViewId="0"/>
  </sheetViews>
  <sheetFormatPr defaultRowHeight="11.25" x14ac:dyDescent="0.2"/>
  <cols>
    <col min="1" max="1" width="11" style="52" bestFit="1" customWidth="1"/>
    <col min="2" max="2" width="9.5" style="17" customWidth="1"/>
    <col min="3" max="3" width="50.5" style="17" customWidth="1"/>
    <col min="4" max="4" width="14.1640625" customWidth="1"/>
    <col min="5" max="5" width="3.5" customWidth="1"/>
    <col min="6" max="6" width="9.33203125" customWidth="1"/>
    <col min="8" max="8" width="43.5" customWidth="1"/>
    <col min="9" max="9" width="9.33203125" customWidth="1"/>
    <col min="10" max="10" width="14.1640625" customWidth="1"/>
    <col min="11" max="11" width="6.83203125" customWidth="1"/>
    <col min="13" max="13" width="9.33203125" style="7" customWidth="1"/>
    <col min="14" max="14" width="23.33203125" style="7" customWidth="1"/>
    <col min="15" max="15" width="9.33203125" style="7" customWidth="1"/>
    <col min="16" max="16" width="3.6640625" style="7" customWidth="1"/>
    <col min="17" max="17" width="14.5" customWidth="1"/>
    <col min="21" max="21" width="10.5" bestFit="1" customWidth="1"/>
  </cols>
  <sheetData>
    <row r="1" spans="1:17" x14ac:dyDescent="0.2">
      <c r="A1" s="52">
        <v>91</v>
      </c>
      <c r="B1" t="s">
        <v>167</v>
      </c>
      <c r="C1"/>
      <c r="F1">
        <v>92</v>
      </c>
      <c r="G1" t="s">
        <v>167</v>
      </c>
      <c r="K1" s="17" t="s">
        <v>1264</v>
      </c>
      <c r="L1">
        <v>92</v>
      </c>
      <c r="M1" s="7" t="s">
        <v>167</v>
      </c>
    </row>
    <row r="2" spans="1:17" x14ac:dyDescent="0.2">
      <c r="A2" s="52">
        <v>92</v>
      </c>
      <c r="B2" t="s">
        <v>724</v>
      </c>
      <c r="C2"/>
      <c r="D2">
        <v>5470.4471098889107</v>
      </c>
      <c r="F2">
        <f>F1+1</f>
        <v>93</v>
      </c>
      <c r="G2" t="s">
        <v>724</v>
      </c>
      <c r="I2" t="s">
        <v>46</v>
      </c>
      <c r="J2">
        <f t="shared" ref="J2:J33" si="0">VLOOKUP(F2,$L$1:$Q$1034,6,FALSE)</f>
        <v>5470.4471098889107</v>
      </c>
      <c r="K2" s="17">
        <f>IF(AND(L2=F2,G2=M2,H2=N2),0,1)</f>
        <v>0</v>
      </c>
      <c r="L2">
        <v>93</v>
      </c>
      <c r="M2" s="7" t="s">
        <v>724</v>
      </c>
      <c r="Q2" s="7">
        <v>5470.4471098889107</v>
      </c>
    </row>
    <row r="3" spans="1:17" x14ac:dyDescent="0.2">
      <c r="A3" s="52">
        <v>93</v>
      </c>
      <c r="B3" t="s">
        <v>725</v>
      </c>
      <c r="C3"/>
      <c r="D3">
        <v>35505302.395010725</v>
      </c>
      <c r="F3">
        <f t="shared" ref="F3:F77" si="1">F2+1</f>
        <v>94</v>
      </c>
      <c r="G3" t="s">
        <v>725</v>
      </c>
      <c r="I3" t="s">
        <v>46</v>
      </c>
      <c r="J3">
        <f t="shared" si="0"/>
        <v>35505302.395010725</v>
      </c>
      <c r="K3" s="17">
        <f t="shared" ref="K3:K12" si="2">IF(AND(L3=F3,G3=M3,H3=N3),0,1)</f>
        <v>0</v>
      </c>
      <c r="L3">
        <v>94</v>
      </c>
      <c r="M3" s="7" t="s">
        <v>725</v>
      </c>
      <c r="Q3" s="7">
        <v>35505302.395010725</v>
      </c>
    </row>
    <row r="4" spans="1:17" x14ac:dyDescent="0.2">
      <c r="A4" s="52">
        <v>94</v>
      </c>
      <c r="B4" t="s">
        <v>726</v>
      </c>
      <c r="C4"/>
      <c r="D4">
        <v>40680122.173265889</v>
      </c>
      <c r="F4">
        <f t="shared" si="1"/>
        <v>95</v>
      </c>
      <c r="G4" t="s">
        <v>726</v>
      </c>
      <c r="I4" t="s">
        <v>46</v>
      </c>
      <c r="J4">
        <f t="shared" si="0"/>
        <v>40680122.173265889</v>
      </c>
      <c r="K4" s="17">
        <f t="shared" si="2"/>
        <v>0</v>
      </c>
      <c r="L4">
        <v>95</v>
      </c>
      <c r="M4" s="7" t="s">
        <v>726</v>
      </c>
      <c r="Q4" s="7">
        <v>40680122.173265889</v>
      </c>
    </row>
    <row r="5" spans="1:17" x14ac:dyDescent="0.2">
      <c r="A5" s="52">
        <v>95</v>
      </c>
      <c r="B5" t="s">
        <v>46</v>
      </c>
      <c r="C5" t="s">
        <v>46</v>
      </c>
      <c r="F5">
        <f t="shared" si="1"/>
        <v>96</v>
      </c>
      <c r="G5" t="s">
        <v>46</v>
      </c>
      <c r="H5" t="s">
        <v>46</v>
      </c>
      <c r="I5" t="s">
        <v>46</v>
      </c>
      <c r="J5">
        <f t="shared" si="0"/>
        <v>0</v>
      </c>
      <c r="K5" s="17">
        <f t="shared" si="2"/>
        <v>0</v>
      </c>
      <c r="L5">
        <v>96</v>
      </c>
      <c r="M5" s="7" t="s">
        <v>46</v>
      </c>
      <c r="N5" s="7" t="s">
        <v>46</v>
      </c>
      <c r="Q5" s="7"/>
    </row>
    <row r="6" spans="1:17" x14ac:dyDescent="0.2">
      <c r="A6" s="52">
        <v>96</v>
      </c>
      <c r="B6" t="s">
        <v>46</v>
      </c>
      <c r="C6" t="s">
        <v>176</v>
      </c>
      <c r="D6">
        <v>76190895.015386492</v>
      </c>
      <c r="F6">
        <f t="shared" si="1"/>
        <v>97</v>
      </c>
      <c r="G6" t="s">
        <v>46</v>
      </c>
      <c r="H6" t="s">
        <v>176</v>
      </c>
      <c r="I6" t="s">
        <v>46</v>
      </c>
      <c r="J6">
        <f t="shared" si="0"/>
        <v>76190895.015386492</v>
      </c>
      <c r="K6" s="17">
        <f t="shared" si="2"/>
        <v>0</v>
      </c>
      <c r="L6">
        <v>97</v>
      </c>
      <c r="M6" s="7" t="s">
        <v>46</v>
      </c>
      <c r="N6" s="7" t="s">
        <v>176</v>
      </c>
      <c r="Q6" s="7">
        <v>76190895.015386492</v>
      </c>
    </row>
    <row r="7" spans="1:17" x14ac:dyDescent="0.2">
      <c r="A7" s="52">
        <v>97</v>
      </c>
      <c r="B7" t="s">
        <v>46</v>
      </c>
      <c r="C7" t="s">
        <v>46</v>
      </c>
      <c r="F7">
        <f t="shared" si="1"/>
        <v>98</v>
      </c>
      <c r="G7" t="s">
        <v>46</v>
      </c>
      <c r="H7" t="s">
        <v>46</v>
      </c>
      <c r="I7" t="s">
        <v>46</v>
      </c>
      <c r="J7">
        <f t="shared" si="0"/>
        <v>0</v>
      </c>
      <c r="K7" s="17">
        <f t="shared" si="2"/>
        <v>0</v>
      </c>
      <c r="L7">
        <v>98</v>
      </c>
      <c r="M7" s="7" t="s">
        <v>46</v>
      </c>
      <c r="N7" s="7" t="s">
        <v>46</v>
      </c>
      <c r="Q7" s="7"/>
    </row>
    <row r="8" spans="1:17" x14ac:dyDescent="0.2">
      <c r="A8" s="52">
        <v>98</v>
      </c>
      <c r="B8" t="s">
        <v>179</v>
      </c>
      <c r="C8"/>
      <c r="F8">
        <f t="shared" si="1"/>
        <v>99</v>
      </c>
      <c r="G8" t="s">
        <v>179</v>
      </c>
      <c r="I8" t="s">
        <v>46</v>
      </c>
      <c r="J8">
        <f t="shared" si="0"/>
        <v>0</v>
      </c>
      <c r="K8" s="17">
        <f t="shared" si="2"/>
        <v>0</v>
      </c>
      <c r="L8">
        <v>99</v>
      </c>
      <c r="M8" s="7" t="s">
        <v>179</v>
      </c>
      <c r="Q8" s="7"/>
    </row>
    <row r="9" spans="1:17" x14ac:dyDescent="0.2">
      <c r="A9" s="52">
        <v>99</v>
      </c>
      <c r="B9" t="s">
        <v>727</v>
      </c>
      <c r="C9"/>
      <c r="D9">
        <v>699256752.10578799</v>
      </c>
      <c r="F9">
        <f t="shared" si="1"/>
        <v>100</v>
      </c>
      <c r="G9" t="s">
        <v>727</v>
      </c>
      <c r="I9" t="s">
        <v>46</v>
      </c>
      <c r="J9">
        <f t="shared" si="0"/>
        <v>699256752.10578799</v>
      </c>
      <c r="K9" s="17">
        <f t="shared" si="2"/>
        <v>0</v>
      </c>
      <c r="L9">
        <v>100</v>
      </c>
      <c r="M9" s="7" t="s">
        <v>727</v>
      </c>
      <c r="Q9" s="7">
        <v>699256752.10578799</v>
      </c>
    </row>
    <row r="10" spans="1:17" x14ac:dyDescent="0.2">
      <c r="A10" s="52">
        <v>100</v>
      </c>
      <c r="B10" t="s">
        <v>728</v>
      </c>
      <c r="C10"/>
      <c r="D10">
        <v>972043610.28770256</v>
      </c>
      <c r="F10">
        <f t="shared" si="1"/>
        <v>101</v>
      </c>
      <c r="G10" t="s">
        <v>728</v>
      </c>
      <c r="I10" t="s">
        <v>46</v>
      </c>
      <c r="J10">
        <f t="shared" si="0"/>
        <v>972043610.28770256</v>
      </c>
      <c r="K10" s="17">
        <f t="shared" si="2"/>
        <v>0</v>
      </c>
      <c r="L10">
        <v>101</v>
      </c>
      <c r="M10" s="7" t="s">
        <v>728</v>
      </c>
      <c r="Q10" s="7">
        <v>972043610.28770256</v>
      </c>
    </row>
    <row r="11" spans="1:17" x14ac:dyDescent="0.2">
      <c r="A11" s="52">
        <v>101</v>
      </c>
      <c r="B11" s="7" t="s">
        <v>1172</v>
      </c>
      <c r="C11"/>
      <c r="D11">
        <v>370934434.01939243</v>
      </c>
      <c r="F11">
        <f t="shared" si="1"/>
        <v>102</v>
      </c>
      <c r="G11" s="7" t="s">
        <v>1172</v>
      </c>
      <c r="I11" t="s">
        <v>46</v>
      </c>
      <c r="J11">
        <f t="shared" si="0"/>
        <v>370934434.01939243</v>
      </c>
      <c r="K11" s="17">
        <f t="shared" si="2"/>
        <v>0</v>
      </c>
      <c r="L11">
        <v>102</v>
      </c>
      <c r="M11" s="7" t="s">
        <v>1172</v>
      </c>
      <c r="Q11" s="7">
        <v>370934434.01939243</v>
      </c>
    </row>
    <row r="12" spans="1:17" x14ac:dyDescent="0.2">
      <c r="A12" s="76" t="s">
        <v>1266</v>
      </c>
      <c r="B12" s="7" t="s">
        <v>1173</v>
      </c>
      <c r="C12"/>
      <c r="D12">
        <v>161752354.86663082</v>
      </c>
      <c r="F12">
        <f t="shared" si="1"/>
        <v>103</v>
      </c>
      <c r="G12" s="7" t="s">
        <v>1173</v>
      </c>
      <c r="H12" s="7"/>
      <c r="I12" t="s">
        <v>46</v>
      </c>
      <c r="J12">
        <f t="shared" si="0"/>
        <v>161752354.86663082</v>
      </c>
      <c r="K12" s="17">
        <f t="shared" si="2"/>
        <v>0</v>
      </c>
      <c r="L12">
        <v>103</v>
      </c>
      <c r="M12" s="7" t="s">
        <v>1173</v>
      </c>
      <c r="Q12" s="7">
        <v>161752354.86663082</v>
      </c>
    </row>
    <row r="13" spans="1:17" x14ac:dyDescent="0.2">
      <c r="A13" s="76" t="s">
        <v>1371</v>
      </c>
      <c r="B13" s="7"/>
      <c r="C13"/>
      <c r="F13">
        <f t="shared" si="1"/>
        <v>104</v>
      </c>
      <c r="G13" s="7"/>
      <c r="H13" s="7"/>
      <c r="J13">
        <f t="shared" si="0"/>
        <v>0</v>
      </c>
      <c r="K13" s="17">
        <f t="shared" ref="K13" si="3">IF(AND(L13=F13,G13=M13,H13=N13),0,1)</f>
        <v>0</v>
      </c>
      <c r="L13">
        <v>104</v>
      </c>
      <c r="M13" s="7" t="s">
        <v>46</v>
      </c>
      <c r="N13" s="7" t="s">
        <v>46</v>
      </c>
      <c r="Q13" s="7"/>
    </row>
    <row r="14" spans="1:17" x14ac:dyDescent="0.2">
      <c r="A14" s="52">
        <v>103</v>
      </c>
      <c r="B14" t="s">
        <v>46</v>
      </c>
      <c r="C14" t="s">
        <v>188</v>
      </c>
      <c r="D14">
        <v>2203987151.2795138</v>
      </c>
      <c r="F14">
        <f t="shared" si="1"/>
        <v>105</v>
      </c>
      <c r="G14" t="s">
        <v>46</v>
      </c>
      <c r="H14" t="s">
        <v>188</v>
      </c>
      <c r="I14" t="s">
        <v>46</v>
      </c>
      <c r="J14">
        <f t="shared" si="0"/>
        <v>2203987151.2795138</v>
      </c>
      <c r="K14" s="17">
        <f t="shared" ref="K14:K77" si="4">IF(AND(L14=F14,G14=M14,H14=N14),0,1)</f>
        <v>0</v>
      </c>
      <c r="L14">
        <v>105</v>
      </c>
      <c r="M14" s="7" t="s">
        <v>46</v>
      </c>
      <c r="N14" s="7" t="s">
        <v>188</v>
      </c>
      <c r="Q14" s="7">
        <v>2203987151.2795138</v>
      </c>
    </row>
    <row r="15" spans="1:17" x14ac:dyDescent="0.2">
      <c r="A15" s="52">
        <v>104</v>
      </c>
      <c r="B15" t="s">
        <v>46</v>
      </c>
      <c r="C15" t="s">
        <v>46</v>
      </c>
      <c r="F15">
        <f t="shared" si="1"/>
        <v>106</v>
      </c>
      <c r="G15" t="s">
        <v>46</v>
      </c>
      <c r="H15" t="s">
        <v>46</v>
      </c>
      <c r="I15" t="s">
        <v>46</v>
      </c>
      <c r="J15">
        <f t="shared" si="0"/>
        <v>0</v>
      </c>
      <c r="K15" s="17">
        <f t="shared" si="4"/>
        <v>0</v>
      </c>
      <c r="L15">
        <v>106</v>
      </c>
      <c r="M15" s="7" t="s">
        <v>46</v>
      </c>
      <c r="N15" s="7" t="s">
        <v>46</v>
      </c>
      <c r="Q15" s="7"/>
    </row>
    <row r="16" spans="1:17" x14ac:dyDescent="0.2">
      <c r="A16" s="52">
        <v>105</v>
      </c>
      <c r="B16" t="s">
        <v>191</v>
      </c>
      <c r="C16"/>
      <c r="F16">
        <f t="shared" si="1"/>
        <v>107</v>
      </c>
      <c r="G16" t="s">
        <v>191</v>
      </c>
      <c r="I16" t="s">
        <v>46</v>
      </c>
      <c r="J16">
        <f t="shared" si="0"/>
        <v>0</v>
      </c>
      <c r="K16" s="17">
        <f t="shared" si="4"/>
        <v>0</v>
      </c>
      <c r="L16">
        <v>107</v>
      </c>
      <c r="M16" s="7" t="s">
        <v>191</v>
      </c>
      <c r="Q16" s="7"/>
    </row>
    <row r="17" spans="1:17" x14ac:dyDescent="0.2">
      <c r="A17" s="52" t="s">
        <v>1271</v>
      </c>
      <c r="B17" s="7" t="s">
        <v>756</v>
      </c>
      <c r="C17" s="7"/>
      <c r="F17">
        <f t="shared" si="1"/>
        <v>108</v>
      </c>
      <c r="G17" s="7" t="s">
        <v>756</v>
      </c>
      <c r="H17" s="7"/>
      <c r="I17" t="s">
        <v>46</v>
      </c>
      <c r="J17">
        <f t="shared" si="0"/>
        <v>0</v>
      </c>
      <c r="K17" s="17">
        <f t="shared" si="4"/>
        <v>0</v>
      </c>
      <c r="L17">
        <v>108</v>
      </c>
      <c r="M17" s="7" t="s">
        <v>756</v>
      </c>
      <c r="Q17" s="7"/>
    </row>
    <row r="18" spans="1:17" x14ac:dyDescent="0.2">
      <c r="A18" s="52">
        <v>106</v>
      </c>
      <c r="B18" s="7" t="s">
        <v>46</v>
      </c>
      <c r="C18" s="7" t="s">
        <v>1174</v>
      </c>
      <c r="D18">
        <v>37729297.71955058</v>
      </c>
      <c r="F18">
        <f t="shared" si="1"/>
        <v>109</v>
      </c>
      <c r="G18" s="7" t="s">
        <v>46</v>
      </c>
      <c r="H18" s="7" t="s">
        <v>1174</v>
      </c>
      <c r="J18">
        <f t="shared" si="0"/>
        <v>37729297.71955058</v>
      </c>
      <c r="K18" s="17">
        <f t="shared" si="4"/>
        <v>0</v>
      </c>
      <c r="L18">
        <v>109</v>
      </c>
      <c r="M18" s="7" t="s">
        <v>46</v>
      </c>
      <c r="N18" s="7" t="s">
        <v>1174</v>
      </c>
      <c r="Q18" s="7">
        <v>37729297.71955058</v>
      </c>
    </row>
    <row r="19" spans="1:17" x14ac:dyDescent="0.2">
      <c r="A19" s="52">
        <v>107</v>
      </c>
      <c r="B19"/>
      <c r="C19" t="s">
        <v>729</v>
      </c>
      <c r="D19">
        <v>0</v>
      </c>
      <c r="F19">
        <f t="shared" si="1"/>
        <v>110</v>
      </c>
      <c r="H19" t="s">
        <v>729</v>
      </c>
      <c r="I19" t="s">
        <v>46</v>
      </c>
      <c r="J19">
        <f t="shared" si="0"/>
        <v>0</v>
      </c>
      <c r="K19" s="17">
        <f t="shared" si="4"/>
        <v>0</v>
      </c>
      <c r="L19">
        <v>110</v>
      </c>
      <c r="M19" s="7" t="s">
        <v>46</v>
      </c>
      <c r="N19" s="7" t="s">
        <v>729</v>
      </c>
      <c r="Q19" s="7">
        <v>0</v>
      </c>
    </row>
    <row r="20" spans="1:17" x14ac:dyDescent="0.2">
      <c r="A20" s="52">
        <v>108</v>
      </c>
      <c r="B20"/>
      <c r="C20" t="s">
        <v>200</v>
      </c>
      <c r="D20">
        <v>37729297.71955058</v>
      </c>
      <c r="F20">
        <f t="shared" si="1"/>
        <v>111</v>
      </c>
      <c r="H20" t="s">
        <v>200</v>
      </c>
      <c r="I20" t="s">
        <v>46</v>
      </c>
      <c r="J20">
        <f t="shared" si="0"/>
        <v>37729297.71955058</v>
      </c>
      <c r="K20" s="17">
        <f t="shared" si="4"/>
        <v>0</v>
      </c>
      <c r="L20">
        <v>111</v>
      </c>
      <c r="M20" s="7" t="s">
        <v>46</v>
      </c>
      <c r="N20" s="7" t="s">
        <v>200</v>
      </c>
      <c r="Q20" s="7">
        <v>37729297.71955058</v>
      </c>
    </row>
    <row r="21" spans="1:17" x14ac:dyDescent="0.2">
      <c r="A21" s="52">
        <v>109</v>
      </c>
      <c r="B21"/>
      <c r="C21" t="s">
        <v>46</v>
      </c>
      <c r="F21">
        <f t="shared" si="1"/>
        <v>112</v>
      </c>
      <c r="H21" t="s">
        <v>46</v>
      </c>
      <c r="I21" t="s">
        <v>46</v>
      </c>
      <c r="J21">
        <f t="shared" si="0"/>
        <v>0</v>
      </c>
      <c r="K21" s="17">
        <f t="shared" si="4"/>
        <v>0</v>
      </c>
      <c r="L21">
        <v>112</v>
      </c>
      <c r="M21" s="7" t="s">
        <v>46</v>
      </c>
      <c r="N21" s="7" t="s">
        <v>46</v>
      </c>
      <c r="Q21" s="7"/>
    </row>
    <row r="22" spans="1:17" x14ac:dyDescent="0.2">
      <c r="A22" s="52">
        <v>110</v>
      </c>
      <c r="B22" s="7" t="s">
        <v>757</v>
      </c>
      <c r="C22" s="7"/>
      <c r="F22">
        <f t="shared" si="1"/>
        <v>113</v>
      </c>
      <c r="G22" s="7" t="s">
        <v>757</v>
      </c>
      <c r="H22" s="7"/>
      <c r="I22" t="s">
        <v>46</v>
      </c>
      <c r="J22">
        <f t="shared" si="0"/>
        <v>0</v>
      </c>
      <c r="K22" s="17">
        <f t="shared" si="4"/>
        <v>0</v>
      </c>
      <c r="L22">
        <v>113</v>
      </c>
      <c r="M22" s="7" t="s">
        <v>757</v>
      </c>
      <c r="Q22" s="7"/>
    </row>
    <row r="23" spans="1:17" x14ac:dyDescent="0.2">
      <c r="A23" s="52" t="s">
        <v>1110</v>
      </c>
      <c r="B23" s="7" t="s">
        <v>46</v>
      </c>
      <c r="C23" s="7" t="s">
        <v>1174</v>
      </c>
      <c r="D23">
        <v>82264572.567680612</v>
      </c>
      <c r="F23">
        <f t="shared" si="1"/>
        <v>114</v>
      </c>
      <c r="G23" s="7" t="s">
        <v>46</v>
      </c>
      <c r="H23" s="7" t="s">
        <v>1174</v>
      </c>
      <c r="J23">
        <f t="shared" si="0"/>
        <v>82264572.567680612</v>
      </c>
      <c r="K23" s="17">
        <f t="shared" si="4"/>
        <v>0</v>
      </c>
      <c r="L23">
        <v>114</v>
      </c>
      <c r="M23" s="7" t="s">
        <v>46</v>
      </c>
      <c r="N23" s="7" t="s">
        <v>1174</v>
      </c>
      <c r="Q23" s="7">
        <v>82264572.567680612</v>
      </c>
    </row>
    <row r="24" spans="1:17" x14ac:dyDescent="0.2">
      <c r="A24" s="52">
        <v>111</v>
      </c>
      <c r="B24"/>
      <c r="C24" t="s">
        <v>729</v>
      </c>
      <c r="D24">
        <v>0</v>
      </c>
      <c r="F24">
        <f t="shared" si="1"/>
        <v>115</v>
      </c>
      <c r="H24" t="s">
        <v>729</v>
      </c>
      <c r="I24" t="s">
        <v>46</v>
      </c>
      <c r="J24">
        <f t="shared" si="0"/>
        <v>0</v>
      </c>
      <c r="K24" s="17">
        <f t="shared" si="4"/>
        <v>0</v>
      </c>
      <c r="L24">
        <v>115</v>
      </c>
      <c r="M24" s="7" t="s">
        <v>46</v>
      </c>
      <c r="N24" s="7" t="s">
        <v>729</v>
      </c>
      <c r="Q24" s="7">
        <v>0</v>
      </c>
    </row>
    <row r="25" spans="1:17" x14ac:dyDescent="0.2">
      <c r="A25" s="52">
        <v>112</v>
      </c>
      <c r="B25"/>
      <c r="C25" t="s">
        <v>207</v>
      </c>
      <c r="D25">
        <v>82264572.567680612</v>
      </c>
      <c r="F25">
        <f t="shared" si="1"/>
        <v>116</v>
      </c>
      <c r="H25" t="s">
        <v>207</v>
      </c>
      <c r="I25" t="s">
        <v>46</v>
      </c>
      <c r="J25">
        <f t="shared" si="0"/>
        <v>82264572.567680612</v>
      </c>
      <c r="K25" s="17">
        <f t="shared" si="4"/>
        <v>0</v>
      </c>
      <c r="L25">
        <v>116</v>
      </c>
      <c r="M25" s="7" t="s">
        <v>46</v>
      </c>
      <c r="N25" s="7" t="s">
        <v>207</v>
      </c>
      <c r="Q25" s="7">
        <v>82264572.567680612</v>
      </c>
    </row>
    <row r="26" spans="1:17" x14ac:dyDescent="0.2">
      <c r="A26" s="52">
        <v>113</v>
      </c>
      <c r="B26"/>
      <c r="C26" t="s">
        <v>46</v>
      </c>
      <c r="F26">
        <f t="shared" si="1"/>
        <v>117</v>
      </c>
      <c r="H26" t="s">
        <v>46</v>
      </c>
      <c r="I26" t="s">
        <v>46</v>
      </c>
      <c r="J26">
        <f t="shared" si="0"/>
        <v>0</v>
      </c>
      <c r="K26" s="17">
        <f t="shared" si="4"/>
        <v>0</v>
      </c>
      <c r="L26">
        <v>117</v>
      </c>
      <c r="M26" s="7" t="s">
        <v>46</v>
      </c>
      <c r="N26" s="7" t="s">
        <v>46</v>
      </c>
      <c r="Q26" s="7"/>
    </row>
    <row r="27" spans="1:17" x14ac:dyDescent="0.2">
      <c r="A27" s="52">
        <v>114</v>
      </c>
      <c r="B27" s="7" t="s">
        <v>758</v>
      </c>
      <c r="C27" s="7"/>
      <c r="F27">
        <f t="shared" si="1"/>
        <v>118</v>
      </c>
      <c r="G27" s="7" t="s">
        <v>758</v>
      </c>
      <c r="H27" s="7"/>
      <c r="I27" t="s">
        <v>46</v>
      </c>
      <c r="J27">
        <f t="shared" si="0"/>
        <v>0</v>
      </c>
      <c r="K27" s="17">
        <f t="shared" si="4"/>
        <v>0</v>
      </c>
      <c r="L27">
        <v>118</v>
      </c>
      <c r="M27" s="7" t="s">
        <v>758</v>
      </c>
      <c r="Q27" s="7"/>
    </row>
    <row r="28" spans="1:17" x14ac:dyDescent="0.2">
      <c r="A28" s="52" t="s">
        <v>1111</v>
      </c>
      <c r="B28" s="7" t="s">
        <v>46</v>
      </c>
      <c r="C28" s="7" t="s">
        <v>1174</v>
      </c>
      <c r="D28">
        <v>441131992.0082044</v>
      </c>
      <c r="F28">
        <f t="shared" si="1"/>
        <v>119</v>
      </c>
      <c r="G28" s="7" t="s">
        <v>46</v>
      </c>
      <c r="H28" s="7" t="s">
        <v>1174</v>
      </c>
      <c r="J28">
        <f t="shared" si="0"/>
        <v>441131992.0082044</v>
      </c>
      <c r="K28" s="17">
        <f t="shared" si="4"/>
        <v>0</v>
      </c>
      <c r="L28">
        <v>119</v>
      </c>
      <c r="M28" s="7" t="s">
        <v>46</v>
      </c>
      <c r="N28" s="7" t="s">
        <v>1174</v>
      </c>
      <c r="Q28" s="7">
        <v>441131992.0082044</v>
      </c>
    </row>
    <row r="29" spans="1:17" x14ac:dyDescent="0.2">
      <c r="A29" s="52">
        <v>115</v>
      </c>
      <c r="B29"/>
      <c r="C29" t="s">
        <v>729</v>
      </c>
      <c r="D29">
        <v>75099.757728910146</v>
      </c>
      <c r="F29">
        <f t="shared" si="1"/>
        <v>120</v>
      </c>
      <c r="H29" t="s">
        <v>729</v>
      </c>
      <c r="I29" t="s">
        <v>46</v>
      </c>
      <c r="J29">
        <f t="shared" si="0"/>
        <v>75099.757728910146</v>
      </c>
      <c r="K29" s="17">
        <f t="shared" si="4"/>
        <v>0</v>
      </c>
      <c r="L29">
        <v>120</v>
      </c>
      <c r="M29" s="7" t="s">
        <v>46</v>
      </c>
      <c r="N29" s="7" t="s">
        <v>729</v>
      </c>
      <c r="Q29" s="7">
        <v>75099.757728910146</v>
      </c>
    </row>
    <row r="30" spans="1:17" x14ac:dyDescent="0.2">
      <c r="A30" s="52">
        <v>116</v>
      </c>
      <c r="B30"/>
      <c r="C30" t="s">
        <v>213</v>
      </c>
      <c r="D30">
        <v>441207091.76593333</v>
      </c>
      <c r="F30">
        <f t="shared" si="1"/>
        <v>121</v>
      </c>
      <c r="H30" t="s">
        <v>213</v>
      </c>
      <c r="I30" t="s">
        <v>46</v>
      </c>
      <c r="J30">
        <f t="shared" si="0"/>
        <v>441207091.76593333</v>
      </c>
      <c r="K30" s="17">
        <f t="shared" si="4"/>
        <v>0</v>
      </c>
      <c r="L30">
        <v>121</v>
      </c>
      <c r="M30" s="7" t="s">
        <v>46</v>
      </c>
      <c r="N30" s="7" t="s">
        <v>213</v>
      </c>
      <c r="Q30" s="7">
        <v>441207091.76593333</v>
      </c>
    </row>
    <row r="31" spans="1:17" x14ac:dyDescent="0.2">
      <c r="A31" s="52" t="s">
        <v>1272</v>
      </c>
      <c r="B31" s="7" t="s">
        <v>164</v>
      </c>
      <c r="C31"/>
      <c r="F31">
        <f t="shared" si="1"/>
        <v>122</v>
      </c>
      <c r="G31" s="7" t="s">
        <v>164</v>
      </c>
      <c r="J31">
        <f t="shared" si="0"/>
        <v>0</v>
      </c>
      <c r="K31" s="17">
        <f t="shared" si="4"/>
        <v>0</v>
      </c>
      <c r="L31">
        <v>122</v>
      </c>
      <c r="M31" s="7" t="s">
        <v>164</v>
      </c>
      <c r="Q31" s="7"/>
    </row>
    <row r="32" spans="1:17" x14ac:dyDescent="0.2">
      <c r="A32" s="52">
        <v>117</v>
      </c>
      <c r="B32"/>
      <c r="C32"/>
      <c r="F32">
        <f t="shared" si="1"/>
        <v>123</v>
      </c>
      <c r="G32" s="7" t="s">
        <v>699</v>
      </c>
      <c r="H32" s="7"/>
      <c r="J32">
        <f t="shared" si="0"/>
        <v>0</v>
      </c>
      <c r="K32" s="17">
        <f t="shared" si="4"/>
        <v>0</v>
      </c>
      <c r="L32">
        <v>123</v>
      </c>
      <c r="M32" s="7" t="s">
        <v>699</v>
      </c>
      <c r="Q32" s="7"/>
    </row>
    <row r="33" spans="1:17" x14ac:dyDescent="0.2">
      <c r="A33" s="52">
        <v>118</v>
      </c>
      <c r="B33" t="s">
        <v>759</v>
      </c>
      <c r="C33"/>
      <c r="F33">
        <f t="shared" si="1"/>
        <v>124</v>
      </c>
      <c r="G33" t="s">
        <v>759</v>
      </c>
      <c r="I33" t="s">
        <v>46</v>
      </c>
      <c r="J33">
        <f t="shared" si="0"/>
        <v>0</v>
      </c>
      <c r="K33" s="17">
        <f t="shared" si="4"/>
        <v>0</v>
      </c>
      <c r="L33">
        <v>124</v>
      </c>
      <c r="M33" s="7" t="s">
        <v>759</v>
      </c>
      <c r="Q33" s="7"/>
    </row>
    <row r="34" spans="1:17" x14ac:dyDescent="0.2">
      <c r="A34" s="52" t="s">
        <v>1112</v>
      </c>
      <c r="B34" t="s">
        <v>46</v>
      </c>
      <c r="C34" t="s">
        <v>1174</v>
      </c>
      <c r="D34">
        <v>216028608.68065542</v>
      </c>
      <c r="F34">
        <f t="shared" si="1"/>
        <v>125</v>
      </c>
      <c r="G34" t="s">
        <v>46</v>
      </c>
      <c r="H34" t="s">
        <v>1174</v>
      </c>
      <c r="J34">
        <f t="shared" ref="J34:J58" si="5">VLOOKUP(F34,$L$1:$Q$1034,6,FALSE)</f>
        <v>216028608.68065542</v>
      </c>
      <c r="K34" s="17">
        <f t="shared" si="4"/>
        <v>0</v>
      </c>
      <c r="L34">
        <v>125</v>
      </c>
      <c r="M34" s="7" t="s">
        <v>46</v>
      </c>
      <c r="N34" s="7" t="s">
        <v>1174</v>
      </c>
      <c r="Q34" s="7">
        <v>216028608.68065542</v>
      </c>
    </row>
    <row r="35" spans="1:17" x14ac:dyDescent="0.2">
      <c r="A35" s="52">
        <v>119</v>
      </c>
      <c r="B35"/>
      <c r="C35" t="s">
        <v>729</v>
      </c>
      <c r="D35">
        <v>0</v>
      </c>
      <c r="F35">
        <f t="shared" si="1"/>
        <v>126</v>
      </c>
      <c r="H35" t="s">
        <v>729</v>
      </c>
      <c r="I35" t="s">
        <v>46</v>
      </c>
      <c r="J35">
        <f t="shared" si="5"/>
        <v>0</v>
      </c>
      <c r="K35" s="17">
        <f t="shared" si="4"/>
        <v>0</v>
      </c>
      <c r="L35">
        <v>126</v>
      </c>
      <c r="M35" s="7" t="s">
        <v>46</v>
      </c>
      <c r="N35" s="7" t="s">
        <v>729</v>
      </c>
      <c r="Q35" s="7">
        <v>0</v>
      </c>
    </row>
    <row r="36" spans="1:17" x14ac:dyDescent="0.2">
      <c r="A36" s="52">
        <v>120</v>
      </c>
      <c r="B36"/>
      <c r="C36" t="s">
        <v>220</v>
      </c>
      <c r="D36">
        <v>216028608.68065542</v>
      </c>
      <c r="F36">
        <f t="shared" si="1"/>
        <v>127</v>
      </c>
      <c r="H36" t="s">
        <v>220</v>
      </c>
      <c r="I36" t="s">
        <v>46</v>
      </c>
      <c r="J36">
        <f t="shared" si="5"/>
        <v>216028608.68065542</v>
      </c>
      <c r="K36" s="17">
        <f t="shared" si="4"/>
        <v>0</v>
      </c>
      <c r="L36">
        <v>127</v>
      </c>
      <c r="M36" s="7" t="s">
        <v>46</v>
      </c>
      <c r="N36" s="7" t="s">
        <v>220</v>
      </c>
      <c r="Q36" s="7">
        <v>216028608.68065542</v>
      </c>
    </row>
    <row r="37" spans="1:17" x14ac:dyDescent="0.2">
      <c r="A37" s="52">
        <v>121</v>
      </c>
      <c r="B37"/>
      <c r="C37" t="s">
        <v>46</v>
      </c>
      <c r="F37">
        <f t="shared" si="1"/>
        <v>128</v>
      </c>
      <c r="G37" s="7" t="s">
        <v>46</v>
      </c>
      <c r="H37" t="s">
        <v>46</v>
      </c>
      <c r="I37" t="s">
        <v>46</v>
      </c>
      <c r="J37">
        <f t="shared" si="5"/>
        <v>0</v>
      </c>
      <c r="K37" s="17">
        <f t="shared" si="4"/>
        <v>0</v>
      </c>
      <c r="L37">
        <v>128</v>
      </c>
      <c r="M37" s="7" t="s">
        <v>46</v>
      </c>
      <c r="N37" s="7" t="s">
        <v>46</v>
      </c>
      <c r="Q37" s="7"/>
    </row>
    <row r="38" spans="1:17" x14ac:dyDescent="0.2">
      <c r="A38" s="52">
        <v>122</v>
      </c>
      <c r="B38" s="7" t="s">
        <v>760</v>
      </c>
      <c r="C38" s="7"/>
      <c r="F38">
        <f t="shared" si="1"/>
        <v>129</v>
      </c>
      <c r="G38" s="7" t="s">
        <v>760</v>
      </c>
      <c r="H38" s="7"/>
      <c r="I38" t="s">
        <v>46</v>
      </c>
      <c r="J38">
        <f t="shared" si="5"/>
        <v>0</v>
      </c>
      <c r="K38" s="17">
        <f t="shared" si="4"/>
        <v>0</v>
      </c>
      <c r="L38">
        <v>129</v>
      </c>
      <c r="M38" s="7" t="s">
        <v>760</v>
      </c>
      <c r="Q38" s="7"/>
    </row>
    <row r="39" spans="1:17" x14ac:dyDescent="0.2">
      <c r="A39" s="52" t="s">
        <v>1113</v>
      </c>
      <c r="B39" s="7" t="s">
        <v>46</v>
      </c>
      <c r="C39" s="7" t="s">
        <v>1174</v>
      </c>
      <c r="D39">
        <v>211083236.97557947</v>
      </c>
      <c r="F39">
        <f t="shared" si="1"/>
        <v>130</v>
      </c>
      <c r="G39" s="7" t="s">
        <v>46</v>
      </c>
      <c r="H39" s="7" t="s">
        <v>1174</v>
      </c>
      <c r="J39">
        <f t="shared" si="5"/>
        <v>211083236.97557947</v>
      </c>
      <c r="K39" s="17">
        <f t="shared" si="4"/>
        <v>0</v>
      </c>
      <c r="L39">
        <v>130</v>
      </c>
      <c r="M39" s="7" t="s">
        <v>46</v>
      </c>
      <c r="N39" s="7" t="s">
        <v>1174</v>
      </c>
      <c r="Q39" s="7">
        <v>211083236.97557947</v>
      </c>
    </row>
    <row r="40" spans="1:17" x14ac:dyDescent="0.2">
      <c r="A40" s="52">
        <v>123</v>
      </c>
      <c r="B40"/>
      <c r="C40" t="s">
        <v>729</v>
      </c>
      <c r="D40">
        <v>0</v>
      </c>
      <c r="F40">
        <f t="shared" si="1"/>
        <v>131</v>
      </c>
      <c r="H40" t="s">
        <v>729</v>
      </c>
      <c r="I40" t="s">
        <v>46</v>
      </c>
      <c r="J40">
        <f t="shared" si="5"/>
        <v>0</v>
      </c>
      <c r="K40" s="17">
        <f t="shared" si="4"/>
        <v>0</v>
      </c>
      <c r="L40">
        <v>131</v>
      </c>
      <c r="M40" s="7" t="s">
        <v>46</v>
      </c>
      <c r="N40" s="7" t="s">
        <v>729</v>
      </c>
      <c r="Q40" s="7">
        <v>0</v>
      </c>
    </row>
    <row r="41" spans="1:17" x14ac:dyDescent="0.2">
      <c r="A41" s="52">
        <v>124</v>
      </c>
      <c r="B41"/>
      <c r="C41" t="s">
        <v>226</v>
      </c>
      <c r="D41">
        <v>211083236.97557947</v>
      </c>
      <c r="F41">
        <f t="shared" si="1"/>
        <v>132</v>
      </c>
      <c r="H41" t="s">
        <v>226</v>
      </c>
      <c r="I41" t="s">
        <v>46</v>
      </c>
      <c r="J41">
        <f t="shared" si="5"/>
        <v>211083236.97557947</v>
      </c>
      <c r="K41" s="17">
        <f t="shared" si="4"/>
        <v>0</v>
      </c>
      <c r="L41">
        <v>132</v>
      </c>
      <c r="M41" s="7" t="s">
        <v>46</v>
      </c>
      <c r="N41" s="7" t="s">
        <v>226</v>
      </c>
      <c r="Q41" s="7">
        <v>211083236.97557947</v>
      </c>
    </row>
    <row r="42" spans="1:17" x14ac:dyDescent="0.2">
      <c r="A42" s="52">
        <v>125</v>
      </c>
      <c r="B42"/>
      <c r="C42" t="s">
        <v>46</v>
      </c>
      <c r="F42">
        <f t="shared" si="1"/>
        <v>133</v>
      </c>
      <c r="H42" t="s">
        <v>46</v>
      </c>
      <c r="I42" t="s">
        <v>46</v>
      </c>
      <c r="J42">
        <f t="shared" si="5"/>
        <v>0</v>
      </c>
      <c r="K42" s="17">
        <f t="shared" si="4"/>
        <v>0</v>
      </c>
      <c r="L42">
        <v>133</v>
      </c>
      <c r="M42" s="7" t="s">
        <v>46</v>
      </c>
      <c r="N42" s="7" t="s">
        <v>46</v>
      </c>
      <c r="Q42" s="7"/>
    </row>
    <row r="43" spans="1:17" x14ac:dyDescent="0.2">
      <c r="A43" s="52">
        <v>126</v>
      </c>
      <c r="B43" s="7" t="s">
        <v>761</v>
      </c>
      <c r="C43" s="7"/>
      <c r="F43">
        <f t="shared" si="1"/>
        <v>134</v>
      </c>
      <c r="G43" s="7" t="s">
        <v>761</v>
      </c>
      <c r="H43" s="7"/>
      <c r="I43" t="s">
        <v>46</v>
      </c>
      <c r="J43">
        <f t="shared" si="5"/>
        <v>0</v>
      </c>
      <c r="K43" s="17">
        <f t="shared" si="4"/>
        <v>0</v>
      </c>
      <c r="L43">
        <v>134</v>
      </c>
      <c r="M43" s="7" t="s">
        <v>761</v>
      </c>
      <c r="Q43" s="7"/>
    </row>
    <row r="44" spans="1:17" x14ac:dyDescent="0.2">
      <c r="A44" s="52" t="s">
        <v>1114</v>
      </c>
      <c r="B44" s="7" t="s">
        <v>46</v>
      </c>
      <c r="C44" s="7" t="s">
        <v>1174</v>
      </c>
      <c r="D44">
        <v>238646785.14897978</v>
      </c>
      <c r="F44">
        <f t="shared" si="1"/>
        <v>135</v>
      </c>
      <c r="G44" s="7" t="s">
        <v>46</v>
      </c>
      <c r="H44" s="7" t="s">
        <v>1174</v>
      </c>
      <c r="J44">
        <f t="shared" si="5"/>
        <v>238646785.14897978</v>
      </c>
      <c r="K44" s="17">
        <f t="shared" si="4"/>
        <v>0</v>
      </c>
      <c r="L44">
        <v>135</v>
      </c>
      <c r="M44" s="7" t="s">
        <v>46</v>
      </c>
      <c r="N44" s="7" t="s">
        <v>1174</v>
      </c>
      <c r="Q44" s="7">
        <v>238646785.14897978</v>
      </c>
    </row>
    <row r="45" spans="1:17" x14ac:dyDescent="0.2">
      <c r="A45" s="52">
        <v>127</v>
      </c>
      <c r="B45"/>
      <c r="C45" t="s">
        <v>729</v>
      </c>
      <c r="D45">
        <v>1189.0125653896964</v>
      </c>
      <c r="F45">
        <f t="shared" si="1"/>
        <v>136</v>
      </c>
      <c r="H45" t="s">
        <v>729</v>
      </c>
      <c r="I45" t="s">
        <v>46</v>
      </c>
      <c r="J45">
        <f t="shared" si="5"/>
        <v>1189.0125653896964</v>
      </c>
      <c r="K45" s="17">
        <f t="shared" si="4"/>
        <v>0</v>
      </c>
      <c r="L45">
        <v>136</v>
      </c>
      <c r="M45" s="7" t="s">
        <v>46</v>
      </c>
      <c r="N45" s="7" t="s">
        <v>729</v>
      </c>
      <c r="Q45" s="7">
        <v>1189.0125653896964</v>
      </c>
    </row>
    <row r="46" spans="1:17" x14ac:dyDescent="0.2">
      <c r="A46" s="52">
        <v>128</v>
      </c>
      <c r="B46"/>
      <c r="C46" t="s">
        <v>229</v>
      </c>
      <c r="D46">
        <v>238647974.16154519</v>
      </c>
      <c r="F46">
        <f t="shared" si="1"/>
        <v>137</v>
      </c>
      <c r="H46" t="s">
        <v>229</v>
      </c>
      <c r="I46" t="s">
        <v>46</v>
      </c>
      <c r="J46">
        <f t="shared" si="5"/>
        <v>238647974.16154519</v>
      </c>
      <c r="K46" s="17">
        <f t="shared" si="4"/>
        <v>0</v>
      </c>
      <c r="L46">
        <v>137</v>
      </c>
      <c r="M46" s="7" t="s">
        <v>46</v>
      </c>
      <c r="N46" s="7" t="s">
        <v>229</v>
      </c>
      <c r="Q46" s="7">
        <v>238647974.16154519</v>
      </c>
    </row>
    <row r="47" spans="1:17" x14ac:dyDescent="0.2">
      <c r="A47" s="52">
        <v>129</v>
      </c>
      <c r="B47"/>
      <c r="C47" t="s">
        <v>46</v>
      </c>
      <c r="F47">
        <f t="shared" si="1"/>
        <v>138</v>
      </c>
      <c r="H47" t="s">
        <v>46</v>
      </c>
      <c r="I47" t="s">
        <v>46</v>
      </c>
      <c r="J47">
        <f t="shared" si="5"/>
        <v>0</v>
      </c>
      <c r="K47" s="17">
        <f t="shared" si="4"/>
        <v>0</v>
      </c>
      <c r="L47">
        <v>138</v>
      </c>
      <c r="M47" s="7" t="s">
        <v>46</v>
      </c>
      <c r="N47" s="7" t="s">
        <v>46</v>
      </c>
      <c r="Q47" s="7"/>
    </row>
    <row r="48" spans="1:17" x14ac:dyDescent="0.2">
      <c r="A48" s="52">
        <v>130</v>
      </c>
      <c r="B48" s="7" t="s">
        <v>762</v>
      </c>
      <c r="C48" s="7"/>
      <c r="F48">
        <f t="shared" si="1"/>
        <v>139</v>
      </c>
      <c r="G48" s="7" t="s">
        <v>762</v>
      </c>
      <c r="H48" s="7"/>
      <c r="I48" t="s">
        <v>46</v>
      </c>
      <c r="J48">
        <f t="shared" si="5"/>
        <v>0</v>
      </c>
      <c r="K48" s="17">
        <f t="shared" si="4"/>
        <v>0</v>
      </c>
      <c r="L48">
        <v>139</v>
      </c>
      <c r="M48" s="7" t="s">
        <v>762</v>
      </c>
      <c r="Q48" s="7"/>
    </row>
    <row r="49" spans="1:25" x14ac:dyDescent="0.2">
      <c r="A49" s="52" t="s">
        <v>1115</v>
      </c>
      <c r="B49" s="7" t="s">
        <v>46</v>
      </c>
      <c r="C49" s="7" t="s">
        <v>1174</v>
      </c>
      <c r="D49">
        <v>374712.50526843383</v>
      </c>
      <c r="F49">
        <f t="shared" si="1"/>
        <v>140</v>
      </c>
      <c r="G49" s="7" t="s">
        <v>46</v>
      </c>
      <c r="H49" s="7" t="s">
        <v>1174</v>
      </c>
      <c r="J49">
        <f t="shared" si="5"/>
        <v>374712.50526843383</v>
      </c>
      <c r="K49" s="17">
        <f t="shared" si="4"/>
        <v>0</v>
      </c>
      <c r="L49">
        <v>140</v>
      </c>
      <c r="M49" s="7" t="s">
        <v>46</v>
      </c>
      <c r="N49" s="7" t="s">
        <v>1174</v>
      </c>
      <c r="Q49" s="7">
        <v>374712.50526843383</v>
      </c>
    </row>
    <row r="50" spans="1:25" x14ac:dyDescent="0.2">
      <c r="A50" s="52">
        <v>131</v>
      </c>
      <c r="B50"/>
      <c r="C50" t="s">
        <v>729</v>
      </c>
      <c r="D50">
        <v>0</v>
      </c>
      <c r="F50">
        <f t="shared" si="1"/>
        <v>141</v>
      </c>
      <c r="H50" t="s">
        <v>729</v>
      </c>
      <c r="I50" t="s">
        <v>46</v>
      </c>
      <c r="J50">
        <f t="shared" si="5"/>
        <v>0</v>
      </c>
      <c r="K50" s="17">
        <f t="shared" si="4"/>
        <v>0</v>
      </c>
      <c r="L50">
        <v>141</v>
      </c>
      <c r="M50" s="7" t="s">
        <v>46</v>
      </c>
      <c r="N50" s="7" t="s">
        <v>729</v>
      </c>
      <c r="Q50" s="7">
        <v>0</v>
      </c>
    </row>
    <row r="51" spans="1:25" x14ac:dyDescent="0.2">
      <c r="A51" s="52">
        <v>132</v>
      </c>
      <c r="B51"/>
      <c r="C51" t="s">
        <v>232</v>
      </c>
      <c r="D51">
        <v>374712.50526843383</v>
      </c>
      <c r="F51">
        <f t="shared" si="1"/>
        <v>142</v>
      </c>
      <c r="H51" t="s">
        <v>232</v>
      </c>
      <c r="I51" t="s">
        <v>46</v>
      </c>
      <c r="J51">
        <f t="shared" si="5"/>
        <v>374712.50526843383</v>
      </c>
      <c r="K51" s="17">
        <f t="shared" si="4"/>
        <v>0</v>
      </c>
      <c r="L51">
        <v>142</v>
      </c>
      <c r="M51" s="7" t="s">
        <v>46</v>
      </c>
      <c r="N51" s="7" t="s">
        <v>232</v>
      </c>
      <c r="Q51" s="7">
        <v>374712.50526843383</v>
      </c>
    </row>
    <row r="52" spans="1:25" x14ac:dyDescent="0.2">
      <c r="A52" s="52">
        <v>133</v>
      </c>
      <c r="B52"/>
      <c r="C52"/>
      <c r="F52">
        <f t="shared" si="1"/>
        <v>143</v>
      </c>
      <c r="I52" t="s">
        <v>46</v>
      </c>
      <c r="J52">
        <f t="shared" si="5"/>
        <v>0</v>
      </c>
      <c r="K52" s="17">
        <f t="shared" si="4"/>
        <v>0</v>
      </c>
      <c r="L52">
        <v>143</v>
      </c>
      <c r="Q52" s="7"/>
    </row>
    <row r="53" spans="1:25" x14ac:dyDescent="0.2">
      <c r="A53" s="52">
        <v>134</v>
      </c>
      <c r="B53"/>
      <c r="C53" t="s">
        <v>233</v>
      </c>
      <c r="D53">
        <v>1227335494.3762131</v>
      </c>
      <c r="F53">
        <f t="shared" si="1"/>
        <v>144</v>
      </c>
      <c r="H53" t="s">
        <v>233</v>
      </c>
      <c r="I53" t="s">
        <v>46</v>
      </c>
      <c r="J53">
        <f t="shared" si="5"/>
        <v>1227335494.3762131</v>
      </c>
      <c r="K53" s="17">
        <f t="shared" si="4"/>
        <v>0</v>
      </c>
      <c r="L53">
        <v>144</v>
      </c>
      <c r="N53" s="7" t="s">
        <v>233</v>
      </c>
      <c r="Q53" s="7">
        <v>1227335494.3762131</v>
      </c>
    </row>
    <row r="54" spans="1:25" x14ac:dyDescent="0.2">
      <c r="A54" s="52">
        <v>135</v>
      </c>
      <c r="B54" t="s">
        <v>164</v>
      </c>
      <c r="C54"/>
      <c r="F54">
        <f t="shared" si="1"/>
        <v>145</v>
      </c>
      <c r="G54" s="7" t="s">
        <v>164</v>
      </c>
      <c r="J54">
        <f t="shared" si="5"/>
        <v>0</v>
      </c>
      <c r="K54" s="17">
        <f t="shared" si="4"/>
        <v>0</v>
      </c>
      <c r="L54">
        <v>145</v>
      </c>
      <c r="M54" s="7" t="s">
        <v>164</v>
      </c>
      <c r="Q54" s="7"/>
    </row>
    <row r="55" spans="1:25" x14ac:dyDescent="0.2">
      <c r="A55" s="52">
        <v>136</v>
      </c>
      <c r="B55" t="s">
        <v>699</v>
      </c>
      <c r="C55"/>
      <c r="F55">
        <f t="shared" si="1"/>
        <v>146</v>
      </c>
      <c r="G55" t="s">
        <v>699</v>
      </c>
      <c r="I55" t="s">
        <v>46</v>
      </c>
      <c r="J55">
        <f t="shared" si="5"/>
        <v>0</v>
      </c>
      <c r="K55" s="17">
        <f t="shared" si="4"/>
        <v>0</v>
      </c>
      <c r="L55">
        <v>146</v>
      </c>
      <c r="M55" s="7" t="s">
        <v>699</v>
      </c>
      <c r="Q55" s="7"/>
    </row>
    <row r="56" spans="1:25" x14ac:dyDescent="0.2">
      <c r="A56" s="52">
        <v>137</v>
      </c>
      <c r="B56" t="s">
        <v>234</v>
      </c>
      <c r="C56"/>
      <c r="F56">
        <f t="shared" si="1"/>
        <v>147</v>
      </c>
      <c r="G56" t="s">
        <v>234</v>
      </c>
      <c r="I56" t="s">
        <v>46</v>
      </c>
      <c r="J56">
        <f t="shared" si="5"/>
        <v>0</v>
      </c>
      <c r="K56" s="17">
        <f t="shared" si="4"/>
        <v>0</v>
      </c>
      <c r="L56">
        <v>147</v>
      </c>
      <c r="M56" s="7" t="s">
        <v>234</v>
      </c>
      <c r="Q56" s="7"/>
    </row>
    <row r="57" spans="1:25" x14ac:dyDescent="0.2">
      <c r="A57" s="52">
        <v>138</v>
      </c>
      <c r="B57" t="s">
        <v>730</v>
      </c>
      <c r="C57"/>
      <c r="F57">
        <f t="shared" si="1"/>
        <v>148</v>
      </c>
      <c r="G57" s="7"/>
      <c r="H57" s="7"/>
      <c r="I57" s="7"/>
      <c r="J57">
        <f t="shared" si="5"/>
        <v>0</v>
      </c>
      <c r="K57" s="17">
        <f t="shared" si="4"/>
        <v>0</v>
      </c>
      <c r="L57">
        <v>148</v>
      </c>
      <c r="Q57" s="7"/>
    </row>
    <row r="58" spans="1:25" ht="12" thickBot="1" x14ac:dyDescent="0.25">
      <c r="A58" s="52">
        <v>140</v>
      </c>
      <c r="B58"/>
      <c r="C58" t="s">
        <v>731</v>
      </c>
      <c r="D58">
        <v>7341253.6517761387</v>
      </c>
      <c r="F58">
        <f t="shared" si="1"/>
        <v>149</v>
      </c>
      <c r="G58" s="7" t="s">
        <v>763</v>
      </c>
      <c r="H58" s="7"/>
      <c r="I58" s="7"/>
      <c r="J58">
        <f t="shared" si="5"/>
        <v>7341253.6517761387</v>
      </c>
      <c r="K58" s="17">
        <f t="shared" si="4"/>
        <v>0</v>
      </c>
      <c r="L58">
        <v>149</v>
      </c>
      <c r="M58" s="7" t="s">
        <v>763</v>
      </c>
      <c r="Q58" s="7">
        <v>7341253.6517761387</v>
      </c>
    </row>
    <row r="59" spans="1:25" ht="12" thickBot="1" x14ac:dyDescent="0.25">
      <c r="A59" s="52">
        <v>141</v>
      </c>
      <c r="B59" t="s">
        <v>46</v>
      </c>
      <c r="C59" t="s">
        <v>732</v>
      </c>
      <c r="D59">
        <v>430351</v>
      </c>
      <c r="F59" t="s">
        <v>1378</v>
      </c>
      <c r="G59" s="7" t="s">
        <v>1275</v>
      </c>
      <c r="H59" s="7"/>
      <c r="I59" s="7"/>
      <c r="J59">
        <f t="shared" ref="J59:J122" si="6">VLOOKUP(F59,$L$1:$Q$1034,6,FALSE)</f>
        <v>430351</v>
      </c>
      <c r="K59" s="17">
        <f t="shared" si="4"/>
        <v>0</v>
      </c>
      <c r="L59" t="s">
        <v>1378</v>
      </c>
      <c r="M59" t="s">
        <v>1275</v>
      </c>
      <c r="N59"/>
      <c r="O59"/>
      <c r="Q59" s="7">
        <v>430351</v>
      </c>
      <c r="R59" s="85" t="s">
        <v>1273</v>
      </c>
      <c r="S59" s="86"/>
      <c r="T59" s="86"/>
      <c r="U59" s="86"/>
      <c r="V59" s="86"/>
      <c r="W59" s="86"/>
      <c r="X59" s="86"/>
      <c r="Y59" s="87"/>
    </row>
    <row r="60" spans="1:25" ht="12" thickBot="1" x14ac:dyDescent="0.25">
      <c r="A60" s="52">
        <v>142</v>
      </c>
      <c r="B60" t="s">
        <v>46</v>
      </c>
      <c r="C60" t="s">
        <v>733</v>
      </c>
      <c r="D60">
        <v>7771604.6517761387</v>
      </c>
      <c r="F60" t="s">
        <v>1379</v>
      </c>
      <c r="G60" s="7" t="s">
        <v>1276</v>
      </c>
      <c r="H60" s="7"/>
      <c r="I60" s="7"/>
      <c r="J60">
        <f t="shared" si="6"/>
        <v>7771604.6517761387</v>
      </c>
      <c r="K60" s="17">
        <f t="shared" si="4"/>
        <v>0</v>
      </c>
      <c r="L60" t="s">
        <v>1379</v>
      </c>
      <c r="M60" t="s">
        <v>1276</v>
      </c>
      <c r="N60"/>
      <c r="O60"/>
      <c r="Q60">
        <f>Q58+Q59</f>
        <v>7771604.6517761387</v>
      </c>
      <c r="R60" s="88" t="s">
        <v>1274</v>
      </c>
      <c r="S60" s="89"/>
      <c r="T60" s="90"/>
      <c r="U60" s="17"/>
      <c r="V60" s="17"/>
      <c r="W60" s="17"/>
      <c r="X60" s="17"/>
      <c r="Y60" s="17"/>
    </row>
    <row r="61" spans="1:25" x14ac:dyDescent="0.2">
      <c r="A61" s="52">
        <v>143</v>
      </c>
      <c r="B61" t="s">
        <v>46</v>
      </c>
      <c r="C61" t="s">
        <v>46</v>
      </c>
      <c r="F61" t="s">
        <v>1380</v>
      </c>
      <c r="G61" s="7"/>
      <c r="H61" s="7"/>
      <c r="I61" s="7"/>
      <c r="J61">
        <f t="shared" si="6"/>
        <v>0</v>
      </c>
      <c r="K61" s="17">
        <f t="shared" si="4"/>
        <v>0</v>
      </c>
      <c r="L61" t="s">
        <v>1380</v>
      </c>
      <c r="Q61" s="7"/>
      <c r="R61" s="91"/>
      <c r="S61" s="92"/>
      <c r="T61" s="92"/>
      <c r="U61" s="17"/>
      <c r="V61" s="17"/>
      <c r="W61" s="17"/>
      <c r="X61" s="17"/>
      <c r="Y61" s="17"/>
    </row>
    <row r="62" spans="1:25" x14ac:dyDescent="0.2">
      <c r="A62" s="52">
        <v>144</v>
      </c>
      <c r="B62" t="s">
        <v>734</v>
      </c>
      <c r="C62"/>
      <c r="F62" t="s">
        <v>1381</v>
      </c>
      <c r="G62" s="7"/>
      <c r="H62" s="7"/>
      <c r="I62" s="7"/>
      <c r="J62">
        <f t="shared" si="6"/>
        <v>0</v>
      </c>
      <c r="K62" s="17">
        <f t="shared" si="4"/>
        <v>0</v>
      </c>
      <c r="L62" t="s">
        <v>1381</v>
      </c>
      <c r="Q62" s="7"/>
    </row>
    <row r="63" spans="1:25" ht="12" thickBot="1" x14ac:dyDescent="0.25">
      <c r="A63" s="52">
        <v>146</v>
      </c>
      <c r="B63"/>
      <c r="C63" t="s">
        <v>731</v>
      </c>
      <c r="D63">
        <v>48477974.945305504</v>
      </c>
      <c r="F63">
        <f>F58+1</f>
        <v>150</v>
      </c>
      <c r="G63" s="7" t="s">
        <v>764</v>
      </c>
      <c r="H63" s="7"/>
      <c r="I63" s="7"/>
      <c r="J63">
        <f t="shared" si="6"/>
        <v>48477974.945305504</v>
      </c>
      <c r="K63" s="17">
        <f t="shared" si="4"/>
        <v>0</v>
      </c>
      <c r="L63">
        <v>150</v>
      </c>
      <c r="M63" s="7" t="s">
        <v>764</v>
      </c>
      <c r="Q63" s="7">
        <v>48477974.945305504</v>
      </c>
    </row>
    <row r="64" spans="1:25" ht="12" thickBot="1" x14ac:dyDescent="0.25">
      <c r="A64" s="52">
        <v>147</v>
      </c>
      <c r="B64" t="s">
        <v>46</v>
      </c>
      <c r="C64" t="s">
        <v>732</v>
      </c>
      <c r="D64">
        <v>7453541</v>
      </c>
      <c r="F64" t="s">
        <v>1382</v>
      </c>
      <c r="G64" s="7" t="s">
        <v>1277</v>
      </c>
      <c r="H64" s="7"/>
      <c r="I64" s="7"/>
      <c r="J64">
        <f t="shared" si="6"/>
        <v>7453541</v>
      </c>
      <c r="K64" s="17">
        <f t="shared" si="4"/>
        <v>0</v>
      </c>
      <c r="L64" t="s">
        <v>1382</v>
      </c>
      <c r="M64" t="s">
        <v>1277</v>
      </c>
      <c r="N64"/>
      <c r="O64"/>
      <c r="P64"/>
      <c r="Q64" s="7">
        <v>7453541</v>
      </c>
      <c r="R64" s="85" t="s">
        <v>1273</v>
      </c>
      <c r="S64" s="86"/>
      <c r="T64" s="86"/>
      <c r="U64" s="86"/>
      <c r="V64" s="86"/>
      <c r="W64" s="86"/>
      <c r="X64" s="86"/>
      <c r="Y64" s="87"/>
    </row>
    <row r="65" spans="1:25" ht="12" thickBot="1" x14ac:dyDescent="0.25">
      <c r="A65" s="52">
        <v>148</v>
      </c>
      <c r="B65" t="s">
        <v>46</v>
      </c>
      <c r="C65" t="s">
        <v>733</v>
      </c>
      <c r="D65">
        <v>55931515.945305504</v>
      </c>
      <c r="F65" t="s">
        <v>1383</v>
      </c>
      <c r="G65" s="7" t="s">
        <v>1278</v>
      </c>
      <c r="H65" s="7"/>
      <c r="I65" s="7"/>
      <c r="J65">
        <f t="shared" si="6"/>
        <v>55931515.945305504</v>
      </c>
      <c r="K65" s="17">
        <f t="shared" si="4"/>
        <v>0</v>
      </c>
      <c r="L65" t="s">
        <v>1383</v>
      </c>
      <c r="M65" t="s">
        <v>1278</v>
      </c>
      <c r="N65"/>
      <c r="O65"/>
      <c r="P65"/>
      <c r="Q65">
        <f>Q63+Q64</f>
        <v>55931515.945305504</v>
      </c>
      <c r="R65" s="88" t="s">
        <v>1274</v>
      </c>
      <c r="S65" s="89"/>
      <c r="T65" s="90"/>
      <c r="U65" s="17"/>
      <c r="V65" s="17"/>
      <c r="W65" s="17"/>
      <c r="X65" s="17"/>
      <c r="Y65" s="17"/>
    </row>
    <row r="66" spans="1:25" x14ac:dyDescent="0.2">
      <c r="A66" s="52">
        <v>149</v>
      </c>
      <c r="B66" t="s">
        <v>46</v>
      </c>
      <c r="C66" t="s">
        <v>46</v>
      </c>
      <c r="F66" t="s">
        <v>1384</v>
      </c>
      <c r="G66" s="7"/>
      <c r="H66" s="7"/>
      <c r="I66" s="7"/>
      <c r="J66">
        <f t="shared" si="6"/>
        <v>0</v>
      </c>
      <c r="K66" s="17">
        <f t="shared" si="4"/>
        <v>0</v>
      </c>
      <c r="L66" t="s">
        <v>1384</v>
      </c>
      <c r="Q66" s="7"/>
    </row>
    <row r="67" spans="1:25" x14ac:dyDescent="0.2">
      <c r="A67" s="52">
        <v>150</v>
      </c>
      <c r="B67" t="s">
        <v>735</v>
      </c>
      <c r="C67"/>
      <c r="F67" t="s">
        <v>1385</v>
      </c>
      <c r="G67" s="7"/>
      <c r="H67" s="7"/>
      <c r="I67" s="7"/>
      <c r="J67">
        <f t="shared" si="6"/>
        <v>0</v>
      </c>
      <c r="K67" s="17">
        <f t="shared" si="4"/>
        <v>0</v>
      </c>
      <c r="L67" t="s">
        <v>1385</v>
      </c>
      <c r="Q67" s="7"/>
    </row>
    <row r="68" spans="1:25" ht="12" thickBot="1" x14ac:dyDescent="0.25">
      <c r="A68" s="52">
        <v>152</v>
      </c>
      <c r="B68"/>
      <c r="C68" t="s">
        <v>731</v>
      </c>
      <c r="D68">
        <v>280616183.97136885</v>
      </c>
      <c r="F68">
        <f>F63+1</f>
        <v>151</v>
      </c>
      <c r="G68" s="7" t="s">
        <v>765</v>
      </c>
      <c r="H68" s="7"/>
      <c r="I68" s="7"/>
      <c r="J68">
        <f t="shared" si="6"/>
        <v>280616183.97136885</v>
      </c>
      <c r="K68" s="17">
        <f t="shared" si="4"/>
        <v>0</v>
      </c>
      <c r="L68">
        <v>151</v>
      </c>
      <c r="M68" s="7" t="s">
        <v>765</v>
      </c>
      <c r="Q68" s="7">
        <v>280616183.97136885</v>
      </c>
    </row>
    <row r="69" spans="1:25" ht="12" thickBot="1" x14ac:dyDescent="0.25">
      <c r="A69" s="52">
        <v>153</v>
      </c>
      <c r="B69" t="s">
        <v>46</v>
      </c>
      <c r="C69" t="s">
        <v>732</v>
      </c>
      <c r="D69">
        <v>33526505</v>
      </c>
      <c r="F69" t="s">
        <v>1386</v>
      </c>
      <c r="G69" s="7" t="s">
        <v>1279</v>
      </c>
      <c r="H69" s="7"/>
      <c r="I69" s="7"/>
      <c r="J69">
        <f t="shared" si="6"/>
        <v>33526505</v>
      </c>
      <c r="K69" s="17">
        <f t="shared" si="4"/>
        <v>0</v>
      </c>
      <c r="L69" t="s">
        <v>1386</v>
      </c>
      <c r="M69" t="s">
        <v>1279</v>
      </c>
      <c r="N69"/>
      <c r="O69"/>
      <c r="P69"/>
      <c r="Q69" s="7">
        <v>33526505</v>
      </c>
      <c r="R69" s="85" t="s">
        <v>1273</v>
      </c>
      <c r="S69" s="86"/>
      <c r="T69" s="86"/>
      <c r="U69" s="86"/>
      <c r="V69" s="86"/>
      <c r="W69" s="86"/>
      <c r="X69" s="86"/>
      <c r="Y69" s="87"/>
    </row>
    <row r="70" spans="1:25" ht="12" thickBot="1" x14ac:dyDescent="0.25">
      <c r="A70" s="52">
        <v>154</v>
      </c>
      <c r="B70" t="s">
        <v>46</v>
      </c>
      <c r="C70" t="s">
        <v>733</v>
      </c>
      <c r="D70">
        <v>314142688.97136885</v>
      </c>
      <c r="F70" t="s">
        <v>1387</v>
      </c>
      <c r="G70" s="7" t="s">
        <v>1280</v>
      </c>
      <c r="H70" s="7"/>
      <c r="I70" s="7"/>
      <c r="J70">
        <f t="shared" si="6"/>
        <v>314142688.97136885</v>
      </c>
      <c r="K70" s="17">
        <f t="shared" si="4"/>
        <v>0</v>
      </c>
      <c r="L70" t="s">
        <v>1387</v>
      </c>
      <c r="M70" t="s">
        <v>1280</v>
      </c>
      <c r="N70"/>
      <c r="O70"/>
      <c r="P70"/>
      <c r="Q70">
        <f>Q68+Q69</f>
        <v>314142688.97136885</v>
      </c>
      <c r="R70" s="88" t="s">
        <v>1274</v>
      </c>
      <c r="S70" s="89"/>
      <c r="T70" s="90"/>
      <c r="U70" s="17"/>
      <c r="V70" s="17"/>
      <c r="W70" s="17"/>
      <c r="X70" s="17"/>
      <c r="Y70" s="17"/>
    </row>
    <row r="71" spans="1:25" x14ac:dyDescent="0.2">
      <c r="A71" s="52">
        <v>155</v>
      </c>
      <c r="B71" t="s">
        <v>699</v>
      </c>
      <c r="C71"/>
      <c r="F71" t="s">
        <v>1388</v>
      </c>
      <c r="I71" s="7"/>
      <c r="J71">
        <f t="shared" si="6"/>
        <v>0</v>
      </c>
      <c r="K71" s="17">
        <f t="shared" si="4"/>
        <v>0</v>
      </c>
      <c r="L71" t="s">
        <v>1388</v>
      </c>
      <c r="Q71" s="7"/>
    </row>
    <row r="72" spans="1:25" x14ac:dyDescent="0.2">
      <c r="A72" s="52">
        <v>156</v>
      </c>
      <c r="B72" t="s">
        <v>736</v>
      </c>
      <c r="C72"/>
      <c r="D72">
        <v>272489373.97070915</v>
      </c>
      <c r="F72">
        <f>F68+1</f>
        <v>152</v>
      </c>
      <c r="G72" s="7" t="s">
        <v>736</v>
      </c>
      <c r="H72" s="7"/>
      <c r="I72" s="7"/>
      <c r="J72">
        <f t="shared" si="6"/>
        <v>272489373.97070915</v>
      </c>
      <c r="K72" s="17">
        <f t="shared" si="4"/>
        <v>0</v>
      </c>
      <c r="L72">
        <v>152</v>
      </c>
      <c r="M72" s="7" t="s">
        <v>736</v>
      </c>
      <c r="Q72" s="7">
        <v>272489373.97070915</v>
      </c>
    </row>
    <row r="73" spans="1:25" x14ac:dyDescent="0.2">
      <c r="A73" s="52">
        <v>157</v>
      </c>
      <c r="B73" t="s">
        <v>737</v>
      </c>
      <c r="C73"/>
      <c r="D73">
        <v>139471064.48144376</v>
      </c>
      <c r="F73">
        <f t="shared" si="1"/>
        <v>153</v>
      </c>
      <c r="G73" t="s">
        <v>737</v>
      </c>
      <c r="I73" t="s">
        <v>46</v>
      </c>
      <c r="J73">
        <f t="shared" si="6"/>
        <v>139471064.48144376</v>
      </c>
      <c r="K73" s="17">
        <f t="shared" si="4"/>
        <v>0</v>
      </c>
      <c r="L73">
        <v>153</v>
      </c>
      <c r="M73" s="7" t="s">
        <v>737</v>
      </c>
      <c r="Q73" s="7">
        <v>139471064.48144376</v>
      </c>
    </row>
    <row r="74" spans="1:25" x14ac:dyDescent="0.2">
      <c r="A74" s="52">
        <v>158</v>
      </c>
      <c r="B74" t="s">
        <v>738</v>
      </c>
      <c r="C74"/>
      <c r="D74">
        <v>51862710.153787091</v>
      </c>
      <c r="F74">
        <f t="shared" si="1"/>
        <v>154</v>
      </c>
      <c r="G74" t="s">
        <v>738</v>
      </c>
      <c r="I74" t="s">
        <v>46</v>
      </c>
      <c r="J74">
        <f t="shared" si="6"/>
        <v>51862710.153787091</v>
      </c>
      <c r="K74" s="17">
        <f t="shared" si="4"/>
        <v>0</v>
      </c>
      <c r="L74">
        <v>154</v>
      </c>
      <c r="M74" s="7" t="s">
        <v>738</v>
      </c>
      <c r="Q74" s="7">
        <v>51862710.153787091</v>
      </c>
      <c r="U74">
        <f>Q59+Q64+Q69</f>
        <v>41410397</v>
      </c>
    </row>
    <row r="75" spans="1:25" x14ac:dyDescent="0.2">
      <c r="A75" s="52">
        <v>159</v>
      </c>
      <c r="B75" t="s">
        <v>739</v>
      </c>
      <c r="C75"/>
      <c r="D75">
        <v>301060490.99620891</v>
      </c>
      <c r="F75">
        <f t="shared" si="1"/>
        <v>155</v>
      </c>
      <c r="G75" t="s">
        <v>739</v>
      </c>
      <c r="I75" t="s">
        <v>46</v>
      </c>
      <c r="J75">
        <f t="shared" si="6"/>
        <v>301060490.99620891</v>
      </c>
      <c r="K75" s="17">
        <f t="shared" si="4"/>
        <v>0</v>
      </c>
      <c r="L75">
        <v>155</v>
      </c>
      <c r="M75" s="7" t="s">
        <v>739</v>
      </c>
      <c r="Q75" s="7">
        <v>301060490.99620891</v>
      </c>
    </row>
    <row r="76" spans="1:25" x14ac:dyDescent="0.2">
      <c r="A76" s="52">
        <v>160</v>
      </c>
      <c r="B76" t="s">
        <v>740</v>
      </c>
      <c r="C76"/>
      <c r="D76">
        <v>638060964.92818296</v>
      </c>
      <c r="F76">
        <f t="shared" si="1"/>
        <v>156</v>
      </c>
      <c r="G76" t="s">
        <v>740</v>
      </c>
      <c r="I76" t="s">
        <v>46</v>
      </c>
      <c r="J76">
        <f t="shared" si="6"/>
        <v>638060964.92818296</v>
      </c>
      <c r="K76" s="17">
        <f t="shared" si="4"/>
        <v>0</v>
      </c>
      <c r="L76">
        <v>156</v>
      </c>
      <c r="M76" s="7" t="s">
        <v>740</v>
      </c>
      <c r="Q76" s="7">
        <v>638060964.92818296</v>
      </c>
    </row>
    <row r="77" spans="1:25" x14ac:dyDescent="0.2">
      <c r="A77" s="52">
        <v>161</v>
      </c>
      <c r="B77" t="s">
        <v>741</v>
      </c>
      <c r="C77"/>
      <c r="D77">
        <v>62662268.991473615</v>
      </c>
      <c r="F77">
        <f t="shared" si="1"/>
        <v>157</v>
      </c>
      <c r="G77" t="s">
        <v>741</v>
      </c>
      <c r="I77" t="s">
        <v>46</v>
      </c>
      <c r="J77">
        <f t="shared" si="6"/>
        <v>62662268.991473615</v>
      </c>
      <c r="K77" s="17">
        <f t="shared" si="4"/>
        <v>0</v>
      </c>
      <c r="L77">
        <v>157</v>
      </c>
      <c r="M77" s="7" t="s">
        <v>741</v>
      </c>
      <c r="Q77" s="7">
        <v>62662268.991473615</v>
      </c>
    </row>
    <row r="78" spans="1:25" x14ac:dyDescent="0.2">
      <c r="A78" s="52">
        <v>162</v>
      </c>
      <c r="B78" t="s">
        <v>742</v>
      </c>
      <c r="C78"/>
      <c r="D78">
        <v>105282693.0815496</v>
      </c>
      <c r="F78">
        <f t="shared" ref="F78:F141" si="7">F77+1</f>
        <v>158</v>
      </c>
      <c r="G78" t="s">
        <v>742</v>
      </c>
      <c r="I78" t="s">
        <v>46</v>
      </c>
      <c r="J78">
        <f t="shared" si="6"/>
        <v>105282693.0815496</v>
      </c>
      <c r="K78" s="17">
        <f t="shared" ref="K78:K141" si="8">IF(AND(L78=F78,G78=M78,H78=N78),0,1)</f>
        <v>0</v>
      </c>
      <c r="L78">
        <v>158</v>
      </c>
      <c r="M78" s="7" t="s">
        <v>742</v>
      </c>
      <c r="Q78" s="7">
        <v>105282693.0815496</v>
      </c>
    </row>
    <row r="79" spans="1:25" x14ac:dyDescent="0.2">
      <c r="A79" s="52">
        <v>163</v>
      </c>
      <c r="B79" t="s">
        <v>743</v>
      </c>
      <c r="C79"/>
      <c r="D79">
        <v>4281072.8685540333</v>
      </c>
      <c r="F79">
        <f t="shared" si="7"/>
        <v>159</v>
      </c>
      <c r="G79" t="s">
        <v>743</v>
      </c>
      <c r="I79" t="s">
        <v>46</v>
      </c>
      <c r="J79">
        <f t="shared" si="6"/>
        <v>4281072.8685540333</v>
      </c>
      <c r="K79" s="17">
        <f t="shared" si="8"/>
        <v>0</v>
      </c>
      <c r="L79">
        <v>159</v>
      </c>
      <c r="M79" s="7" t="s">
        <v>743</v>
      </c>
      <c r="Q79" s="7">
        <v>4281072.8685540333</v>
      </c>
    </row>
    <row r="80" spans="1:25" x14ac:dyDescent="0.2">
      <c r="A80" s="52">
        <v>164</v>
      </c>
      <c r="B80" t="s">
        <v>744</v>
      </c>
      <c r="C80"/>
      <c r="D80">
        <v>4956649.8707356723</v>
      </c>
      <c r="F80">
        <f t="shared" si="7"/>
        <v>160</v>
      </c>
      <c r="G80" t="s">
        <v>744</v>
      </c>
      <c r="I80" t="s">
        <v>46</v>
      </c>
      <c r="J80">
        <f t="shared" si="6"/>
        <v>4956649.8707356723</v>
      </c>
      <c r="K80" s="17">
        <f t="shared" si="8"/>
        <v>0</v>
      </c>
      <c r="L80">
        <v>160</v>
      </c>
      <c r="M80" s="7" t="s">
        <v>744</v>
      </c>
      <c r="Q80" s="7">
        <v>4956649.8707356723</v>
      </c>
    </row>
    <row r="81" spans="1:19" ht="12" thickBot="1" x14ac:dyDescent="0.25">
      <c r="A81" s="52">
        <v>165</v>
      </c>
      <c r="B81" t="s">
        <v>46</v>
      </c>
      <c r="C81" t="s">
        <v>46</v>
      </c>
      <c r="F81">
        <f t="shared" si="7"/>
        <v>161</v>
      </c>
      <c r="G81" t="s">
        <v>46</v>
      </c>
      <c r="H81" t="s">
        <v>46</v>
      </c>
      <c r="I81" t="s">
        <v>46</v>
      </c>
      <c r="J81">
        <f t="shared" si="6"/>
        <v>0</v>
      </c>
      <c r="K81" s="17">
        <f t="shared" si="8"/>
        <v>0</v>
      </c>
      <c r="L81">
        <v>161</v>
      </c>
      <c r="Q81" s="7"/>
    </row>
    <row r="82" spans="1:19" ht="12" thickBot="1" x14ac:dyDescent="0.25">
      <c r="A82" s="52">
        <v>166</v>
      </c>
      <c r="B82" t="s">
        <v>46</v>
      </c>
      <c r="C82" t="s">
        <v>257</v>
      </c>
      <c r="D82">
        <v>1916562701.9110956</v>
      </c>
      <c r="F82">
        <f t="shared" si="7"/>
        <v>162</v>
      </c>
      <c r="G82" t="s">
        <v>46</v>
      </c>
      <c r="H82" s="7" t="s">
        <v>257</v>
      </c>
      <c r="I82" t="s">
        <v>46</v>
      </c>
      <c r="J82">
        <f t="shared" si="6"/>
        <v>1916562701.9110956</v>
      </c>
      <c r="K82" s="17">
        <f t="shared" si="8"/>
        <v>0</v>
      </c>
      <c r="L82">
        <v>162</v>
      </c>
      <c r="M82" s="7" t="s">
        <v>46</v>
      </c>
      <c r="N82" s="7" t="s">
        <v>257</v>
      </c>
      <c r="Q82" s="7">
        <v>1916562701.9110956</v>
      </c>
      <c r="R82" s="85" t="s">
        <v>1281</v>
      </c>
      <c r="S82" s="87"/>
    </row>
    <row r="83" spans="1:19" x14ac:dyDescent="0.2">
      <c r="A83" s="52">
        <v>167</v>
      </c>
      <c r="B83" t="s">
        <v>46</v>
      </c>
      <c r="C83" t="s">
        <v>46</v>
      </c>
      <c r="F83">
        <f t="shared" si="7"/>
        <v>163</v>
      </c>
      <c r="G83" t="s">
        <v>46</v>
      </c>
      <c r="H83" t="s">
        <v>46</v>
      </c>
      <c r="I83" t="s">
        <v>46</v>
      </c>
      <c r="J83">
        <f t="shared" si="6"/>
        <v>0</v>
      </c>
      <c r="K83" s="17">
        <f t="shared" si="8"/>
        <v>0</v>
      </c>
      <c r="L83">
        <v>163</v>
      </c>
      <c r="M83" s="7" t="s">
        <v>46</v>
      </c>
      <c r="N83" s="7" t="s">
        <v>46</v>
      </c>
      <c r="Q83" s="7"/>
    </row>
    <row r="84" spans="1:19" x14ac:dyDescent="0.2">
      <c r="A84" s="52">
        <v>168</v>
      </c>
      <c r="B84" t="s">
        <v>258</v>
      </c>
      <c r="C84"/>
      <c r="F84">
        <f t="shared" si="7"/>
        <v>164</v>
      </c>
      <c r="G84" t="s">
        <v>258</v>
      </c>
      <c r="I84" t="s">
        <v>46</v>
      </c>
      <c r="J84">
        <f t="shared" si="6"/>
        <v>0</v>
      </c>
      <c r="K84" s="17">
        <f t="shared" si="8"/>
        <v>0</v>
      </c>
      <c r="L84">
        <v>164</v>
      </c>
      <c r="M84" s="7" t="s">
        <v>258</v>
      </c>
      <c r="Q84" s="7"/>
    </row>
    <row r="85" spans="1:19" x14ac:dyDescent="0.2">
      <c r="A85" s="52">
        <v>169</v>
      </c>
      <c r="B85" t="s">
        <v>745</v>
      </c>
      <c r="C85"/>
      <c r="D85">
        <v>19428824.28417103</v>
      </c>
      <c r="F85">
        <f t="shared" si="7"/>
        <v>165</v>
      </c>
      <c r="G85" t="s">
        <v>745</v>
      </c>
      <c r="I85" t="s">
        <v>46</v>
      </c>
      <c r="J85">
        <f t="shared" si="6"/>
        <v>19428824.28417103</v>
      </c>
      <c r="K85" s="17">
        <f t="shared" si="8"/>
        <v>0</v>
      </c>
      <c r="L85">
        <v>165</v>
      </c>
      <c r="M85" s="7" t="s">
        <v>745</v>
      </c>
      <c r="Q85" s="7">
        <v>19428824.28417103</v>
      </c>
    </row>
    <row r="86" spans="1:19" x14ac:dyDescent="0.2">
      <c r="A86" s="52">
        <v>170</v>
      </c>
      <c r="B86" t="s">
        <v>746</v>
      </c>
      <c r="C86"/>
      <c r="D86">
        <v>135367044.89553177</v>
      </c>
      <c r="F86">
        <f t="shared" si="7"/>
        <v>166</v>
      </c>
      <c r="G86" t="s">
        <v>746</v>
      </c>
      <c r="I86" t="s">
        <v>46</v>
      </c>
      <c r="J86">
        <f t="shared" si="6"/>
        <v>135367044.89553177</v>
      </c>
      <c r="K86" s="17">
        <f t="shared" si="8"/>
        <v>0</v>
      </c>
      <c r="L86">
        <v>166</v>
      </c>
      <c r="M86" s="7" t="s">
        <v>746</v>
      </c>
      <c r="Q86" s="7">
        <v>135367044.89553177</v>
      </c>
    </row>
    <row r="87" spans="1:19" x14ac:dyDescent="0.2">
      <c r="A87" s="52">
        <v>171</v>
      </c>
      <c r="B87" t="s">
        <v>747</v>
      </c>
      <c r="C87"/>
      <c r="D87">
        <v>40498926.273822725</v>
      </c>
      <c r="F87">
        <f t="shared" si="7"/>
        <v>167</v>
      </c>
      <c r="G87" t="s">
        <v>747</v>
      </c>
      <c r="I87" t="s">
        <v>46</v>
      </c>
      <c r="J87">
        <f t="shared" si="6"/>
        <v>40498926.273822725</v>
      </c>
      <c r="K87" s="17">
        <f t="shared" si="8"/>
        <v>0</v>
      </c>
      <c r="L87">
        <v>167</v>
      </c>
      <c r="M87" s="7" t="s">
        <v>747</v>
      </c>
      <c r="Q87" s="7">
        <v>40498926.273822725</v>
      </c>
    </row>
    <row r="88" spans="1:19" x14ac:dyDescent="0.2">
      <c r="A88" s="52">
        <v>172</v>
      </c>
      <c r="B88" t="s">
        <v>748</v>
      </c>
      <c r="C88"/>
      <c r="D88">
        <v>105571729.26389359</v>
      </c>
      <c r="F88">
        <f t="shared" si="7"/>
        <v>168</v>
      </c>
      <c r="G88" t="s">
        <v>748</v>
      </c>
      <c r="I88" t="s">
        <v>46</v>
      </c>
      <c r="J88">
        <f t="shared" si="6"/>
        <v>105571729.26389359</v>
      </c>
      <c r="K88" s="17">
        <f t="shared" si="8"/>
        <v>0</v>
      </c>
      <c r="L88">
        <v>168</v>
      </c>
      <c r="M88" s="7" t="s">
        <v>748</v>
      </c>
      <c r="Q88" s="7">
        <v>105571729.26389359</v>
      </c>
    </row>
    <row r="89" spans="1:19" x14ac:dyDescent="0.2">
      <c r="A89" s="52">
        <v>173</v>
      </c>
      <c r="B89" t="s">
        <v>749</v>
      </c>
      <c r="C89"/>
      <c r="D89">
        <v>4190615.1671293201</v>
      </c>
      <c r="F89">
        <f t="shared" si="7"/>
        <v>169</v>
      </c>
      <c r="G89" t="s">
        <v>749</v>
      </c>
      <c r="J89">
        <f t="shared" si="6"/>
        <v>4190615.1671293201</v>
      </c>
      <c r="K89" s="17">
        <f t="shared" si="8"/>
        <v>0</v>
      </c>
      <c r="L89">
        <v>169</v>
      </c>
      <c r="M89" s="7" t="s">
        <v>749</v>
      </c>
      <c r="Q89" s="7">
        <v>4190615.1671293201</v>
      </c>
    </row>
    <row r="90" spans="1:19" x14ac:dyDescent="0.2">
      <c r="A90" s="52">
        <v>174</v>
      </c>
      <c r="B90" t="s">
        <v>750</v>
      </c>
      <c r="C90"/>
      <c r="D90">
        <v>11743365.643564923</v>
      </c>
      <c r="F90">
        <f t="shared" si="7"/>
        <v>170</v>
      </c>
      <c r="G90" t="s">
        <v>750</v>
      </c>
      <c r="I90" t="s">
        <v>46</v>
      </c>
      <c r="J90">
        <f t="shared" si="6"/>
        <v>11743365.643564923</v>
      </c>
      <c r="K90" s="17">
        <f t="shared" si="8"/>
        <v>0</v>
      </c>
      <c r="L90">
        <v>170</v>
      </c>
      <c r="M90" s="7" t="s">
        <v>750</v>
      </c>
      <c r="Q90" s="7">
        <v>11743365.643564923</v>
      </c>
    </row>
    <row r="91" spans="1:19" x14ac:dyDescent="0.2">
      <c r="A91" s="52">
        <v>175</v>
      </c>
      <c r="B91" t="s">
        <v>751</v>
      </c>
      <c r="C91"/>
      <c r="D91">
        <v>14361193.525263693</v>
      </c>
      <c r="F91">
        <f t="shared" si="7"/>
        <v>171</v>
      </c>
      <c r="G91" t="s">
        <v>751</v>
      </c>
      <c r="I91" t="s">
        <v>46</v>
      </c>
      <c r="J91">
        <f t="shared" si="6"/>
        <v>14361193.525263693</v>
      </c>
      <c r="K91" s="17">
        <f t="shared" si="8"/>
        <v>0</v>
      </c>
      <c r="L91">
        <v>171</v>
      </c>
      <c r="M91" s="7" t="s">
        <v>751</v>
      </c>
      <c r="Q91" s="7">
        <v>14361193.525263693</v>
      </c>
    </row>
    <row r="92" spans="1:19" x14ac:dyDescent="0.2">
      <c r="A92" s="52">
        <v>176</v>
      </c>
      <c r="B92" t="s">
        <v>752</v>
      </c>
      <c r="C92"/>
      <c r="D92">
        <v>22813060.51891198</v>
      </c>
      <c r="F92">
        <f t="shared" si="7"/>
        <v>172</v>
      </c>
      <c r="G92" t="s">
        <v>752</v>
      </c>
      <c r="I92" t="s">
        <v>46</v>
      </c>
      <c r="J92">
        <f t="shared" si="6"/>
        <v>22813060.51891198</v>
      </c>
      <c r="K92" s="17">
        <f t="shared" si="8"/>
        <v>0</v>
      </c>
      <c r="L92">
        <v>172</v>
      </c>
      <c r="M92" s="7" t="s">
        <v>752</v>
      </c>
      <c r="Q92" s="7">
        <v>22813060.51891198</v>
      </c>
    </row>
    <row r="93" spans="1:19" x14ac:dyDescent="0.2">
      <c r="A93" s="52">
        <v>177</v>
      </c>
      <c r="B93" t="s">
        <v>753</v>
      </c>
      <c r="C93"/>
      <c r="D93">
        <v>64940580.382846817</v>
      </c>
      <c r="F93">
        <f t="shared" si="7"/>
        <v>173</v>
      </c>
      <c r="G93" t="s">
        <v>753</v>
      </c>
      <c r="I93" t="s">
        <v>46</v>
      </c>
      <c r="J93">
        <f t="shared" si="6"/>
        <v>64940580.382846817</v>
      </c>
      <c r="K93" s="17">
        <f t="shared" si="8"/>
        <v>0</v>
      </c>
      <c r="L93">
        <v>173</v>
      </c>
      <c r="M93" s="7" t="s">
        <v>753</v>
      </c>
      <c r="Q93" s="7">
        <v>64940580.382846817</v>
      </c>
    </row>
    <row r="94" spans="1:19" x14ac:dyDescent="0.2">
      <c r="A94" s="52">
        <v>178</v>
      </c>
      <c r="B94" t="s">
        <v>754</v>
      </c>
      <c r="C94"/>
      <c r="D94">
        <v>8888680.1824475825</v>
      </c>
      <c r="F94">
        <f t="shared" si="7"/>
        <v>174</v>
      </c>
      <c r="G94" t="s">
        <v>754</v>
      </c>
      <c r="I94" t="s">
        <v>46</v>
      </c>
      <c r="J94">
        <f t="shared" si="6"/>
        <v>8888680.1824475825</v>
      </c>
      <c r="K94" s="17">
        <f t="shared" si="8"/>
        <v>0</v>
      </c>
      <c r="L94">
        <v>174</v>
      </c>
      <c r="M94" s="7" t="s">
        <v>754</v>
      </c>
      <c r="Q94" s="7">
        <v>8888680.1824475825</v>
      </c>
    </row>
    <row r="95" spans="1:19" x14ac:dyDescent="0.2">
      <c r="A95" s="52">
        <v>179</v>
      </c>
      <c r="B95" t="s">
        <v>46</v>
      </c>
      <c r="C95" t="s">
        <v>46</v>
      </c>
      <c r="F95">
        <f t="shared" si="7"/>
        <v>175</v>
      </c>
      <c r="G95" t="s">
        <v>46</v>
      </c>
      <c r="H95" t="s">
        <v>46</v>
      </c>
      <c r="I95" t="s">
        <v>46</v>
      </c>
      <c r="J95">
        <f t="shared" si="6"/>
        <v>0</v>
      </c>
      <c r="K95" s="17">
        <f t="shared" si="8"/>
        <v>0</v>
      </c>
      <c r="L95">
        <v>175</v>
      </c>
      <c r="M95" s="7" t="s">
        <v>46</v>
      </c>
      <c r="N95" s="7" t="s">
        <v>46</v>
      </c>
      <c r="Q95" s="7"/>
    </row>
    <row r="96" spans="1:19" x14ac:dyDescent="0.2">
      <c r="A96" s="52">
        <v>180</v>
      </c>
      <c r="B96" t="s">
        <v>46</v>
      </c>
      <c r="C96" t="s">
        <v>277</v>
      </c>
      <c r="D96">
        <v>427804020.13758349</v>
      </c>
      <c r="F96">
        <f t="shared" si="7"/>
        <v>176</v>
      </c>
      <c r="G96" t="s">
        <v>46</v>
      </c>
      <c r="H96" t="s">
        <v>277</v>
      </c>
      <c r="I96" t="s">
        <v>46</v>
      </c>
      <c r="J96">
        <f t="shared" si="6"/>
        <v>427804020.13758349</v>
      </c>
      <c r="K96" s="17">
        <f t="shared" si="8"/>
        <v>0</v>
      </c>
      <c r="L96">
        <v>176</v>
      </c>
      <c r="M96" s="7" t="s">
        <v>46</v>
      </c>
      <c r="N96" s="7" t="s">
        <v>277</v>
      </c>
      <c r="Q96" s="7">
        <v>427804020.13758349</v>
      </c>
    </row>
    <row r="97" spans="1:19" ht="12" thickBot="1" x14ac:dyDescent="0.25">
      <c r="A97" s="52">
        <v>181</v>
      </c>
      <c r="B97" t="s">
        <v>46</v>
      </c>
      <c r="C97" t="s">
        <v>46</v>
      </c>
      <c r="F97">
        <f t="shared" si="7"/>
        <v>177</v>
      </c>
      <c r="G97" t="s">
        <v>46</v>
      </c>
      <c r="H97" t="s">
        <v>46</v>
      </c>
      <c r="I97" t="s">
        <v>46</v>
      </c>
      <c r="J97">
        <f t="shared" si="6"/>
        <v>0</v>
      </c>
      <c r="K97" s="17">
        <f t="shared" si="8"/>
        <v>0</v>
      </c>
      <c r="L97">
        <v>177</v>
      </c>
      <c r="M97" s="7" t="s">
        <v>46</v>
      </c>
      <c r="N97" s="7" t="s">
        <v>46</v>
      </c>
      <c r="Q97" s="7"/>
    </row>
    <row r="98" spans="1:19" ht="12" thickBot="1" x14ac:dyDescent="0.25">
      <c r="A98" s="52">
        <v>182</v>
      </c>
      <c r="B98" t="s">
        <v>278</v>
      </c>
      <c r="C98"/>
      <c r="D98">
        <v>5851880262.7197924</v>
      </c>
      <c r="F98">
        <f t="shared" si="7"/>
        <v>178</v>
      </c>
      <c r="G98" s="7" t="s">
        <v>278</v>
      </c>
      <c r="H98" s="7"/>
      <c r="I98" t="s">
        <v>46</v>
      </c>
      <c r="J98">
        <f t="shared" si="6"/>
        <v>5851880262.7197924</v>
      </c>
      <c r="K98" s="17">
        <f t="shared" si="8"/>
        <v>0</v>
      </c>
      <c r="L98">
        <v>178</v>
      </c>
      <c r="M98" s="7" t="s">
        <v>278</v>
      </c>
      <c r="Q98" s="7">
        <v>5851880262.7197924</v>
      </c>
      <c r="R98" s="85" t="s">
        <v>1281</v>
      </c>
      <c r="S98" s="87"/>
    </row>
    <row r="99" spans="1:19" x14ac:dyDescent="0.2">
      <c r="A99" s="52" t="s">
        <v>1282</v>
      </c>
      <c r="B99"/>
      <c r="C99"/>
      <c r="F99">
        <f t="shared" si="7"/>
        <v>179</v>
      </c>
      <c r="G99" s="7"/>
      <c r="H99" s="7"/>
      <c r="J99">
        <f t="shared" si="6"/>
        <v>0</v>
      </c>
      <c r="K99" s="17">
        <f t="shared" si="8"/>
        <v>0</v>
      </c>
      <c r="L99">
        <v>179</v>
      </c>
      <c r="Q99" s="7"/>
    </row>
    <row r="100" spans="1:19" x14ac:dyDescent="0.2">
      <c r="A100" s="52">
        <v>183</v>
      </c>
      <c r="B100" t="s">
        <v>755</v>
      </c>
      <c r="C100"/>
      <c r="F100">
        <f t="shared" si="7"/>
        <v>180</v>
      </c>
      <c r="G100" t="s">
        <v>755</v>
      </c>
      <c r="J100">
        <f t="shared" si="6"/>
        <v>0</v>
      </c>
      <c r="K100" s="17">
        <f t="shared" si="8"/>
        <v>0</v>
      </c>
      <c r="L100">
        <v>180</v>
      </c>
      <c r="M100" s="7" t="s">
        <v>755</v>
      </c>
      <c r="Q100" s="7"/>
    </row>
    <row r="101" spans="1:19" x14ac:dyDescent="0.2">
      <c r="A101" s="52">
        <v>184</v>
      </c>
      <c r="B101"/>
      <c r="C101"/>
      <c r="F101">
        <f t="shared" si="7"/>
        <v>181</v>
      </c>
      <c r="J101">
        <f t="shared" si="6"/>
        <v>0</v>
      </c>
      <c r="K101" s="17">
        <f t="shared" si="8"/>
        <v>0</v>
      </c>
      <c r="L101">
        <v>181</v>
      </c>
      <c r="Q101" s="7"/>
    </row>
    <row r="102" spans="1:19" x14ac:dyDescent="0.2">
      <c r="A102" s="52">
        <v>185</v>
      </c>
      <c r="B102" t="s">
        <v>179</v>
      </c>
      <c r="C102"/>
      <c r="F102">
        <f t="shared" si="7"/>
        <v>182</v>
      </c>
      <c r="G102" t="s">
        <v>179</v>
      </c>
      <c r="J102">
        <f t="shared" si="6"/>
        <v>0</v>
      </c>
      <c r="K102" s="17">
        <f t="shared" si="8"/>
        <v>0</v>
      </c>
      <c r="L102">
        <v>182</v>
      </c>
      <c r="M102" s="7" t="s">
        <v>179</v>
      </c>
      <c r="Q102" s="7"/>
    </row>
    <row r="103" spans="1:19" x14ac:dyDescent="0.2">
      <c r="A103" s="52">
        <v>186</v>
      </c>
      <c r="B103" t="s">
        <v>727</v>
      </c>
      <c r="C103"/>
      <c r="D103">
        <v>361790913.89942086</v>
      </c>
      <c r="F103">
        <f t="shared" si="7"/>
        <v>183</v>
      </c>
      <c r="G103" t="s">
        <v>727</v>
      </c>
      <c r="I103" t="s">
        <v>48</v>
      </c>
      <c r="J103">
        <f t="shared" si="6"/>
        <v>361790913.89942086</v>
      </c>
      <c r="K103" s="17">
        <f t="shared" si="8"/>
        <v>0</v>
      </c>
      <c r="L103">
        <v>183</v>
      </c>
      <c r="M103" s="7" t="s">
        <v>727</v>
      </c>
      <c r="Q103" s="7">
        <v>361790913.89942086</v>
      </c>
    </row>
    <row r="104" spans="1:19" x14ac:dyDescent="0.2">
      <c r="A104" s="52">
        <v>187</v>
      </c>
      <c r="B104" t="s">
        <v>728</v>
      </c>
      <c r="C104"/>
      <c r="D104">
        <v>452217309.45955259</v>
      </c>
      <c r="F104">
        <f t="shared" si="7"/>
        <v>184</v>
      </c>
      <c r="G104" t="s">
        <v>728</v>
      </c>
      <c r="I104" t="s">
        <v>48</v>
      </c>
      <c r="J104">
        <f t="shared" si="6"/>
        <v>452217309.45955259</v>
      </c>
      <c r="K104" s="17">
        <f t="shared" si="8"/>
        <v>0</v>
      </c>
      <c r="L104">
        <v>184</v>
      </c>
      <c r="M104" s="7" t="s">
        <v>728</v>
      </c>
      <c r="Q104" s="7">
        <v>452217309.45955259</v>
      </c>
    </row>
    <row r="105" spans="1:19" x14ac:dyDescent="0.2">
      <c r="A105" s="52">
        <v>188</v>
      </c>
      <c r="B105" s="7" t="s">
        <v>1172</v>
      </c>
      <c r="C105" s="7"/>
      <c r="D105" s="7">
        <v>78940120.253089413</v>
      </c>
      <c r="F105">
        <f t="shared" si="7"/>
        <v>185</v>
      </c>
      <c r="G105" s="7" t="s">
        <v>1172</v>
      </c>
      <c r="H105" s="7"/>
      <c r="I105" s="7"/>
      <c r="J105">
        <f t="shared" si="6"/>
        <v>78940120.253089413</v>
      </c>
      <c r="K105" s="17">
        <f t="shared" si="8"/>
        <v>0</v>
      </c>
      <c r="L105">
        <v>185</v>
      </c>
      <c r="M105" s="7" t="s">
        <v>1172</v>
      </c>
      <c r="Q105" s="7">
        <v>78940120.253089413</v>
      </c>
    </row>
    <row r="106" spans="1:19" x14ac:dyDescent="0.2">
      <c r="A106" s="52" t="s">
        <v>1283</v>
      </c>
      <c r="B106" s="7" t="s">
        <v>1173</v>
      </c>
      <c r="C106" s="7"/>
      <c r="D106" s="7">
        <v>58593914.912004597</v>
      </c>
      <c r="F106">
        <f t="shared" si="7"/>
        <v>186</v>
      </c>
      <c r="G106" s="7" t="s">
        <v>1173</v>
      </c>
      <c r="H106" s="7"/>
      <c r="I106" s="7"/>
      <c r="J106">
        <f t="shared" si="6"/>
        <v>58593914.912004597</v>
      </c>
      <c r="K106" s="17">
        <f t="shared" si="8"/>
        <v>0</v>
      </c>
      <c r="L106">
        <v>186</v>
      </c>
      <c r="M106" s="7" t="s">
        <v>1173</v>
      </c>
      <c r="Q106" s="7">
        <v>58593914.912004597</v>
      </c>
    </row>
    <row r="107" spans="1:19" x14ac:dyDescent="0.2">
      <c r="A107" s="52">
        <v>189</v>
      </c>
      <c r="B107" t="s">
        <v>46</v>
      </c>
      <c r="C107" t="s">
        <v>188</v>
      </c>
      <c r="D107">
        <v>951542258.52406752</v>
      </c>
      <c r="F107">
        <f t="shared" si="7"/>
        <v>187</v>
      </c>
      <c r="G107" t="s">
        <v>46</v>
      </c>
      <c r="H107" t="s">
        <v>188</v>
      </c>
      <c r="I107" t="s">
        <v>46</v>
      </c>
      <c r="J107">
        <f t="shared" si="6"/>
        <v>951542258.52406752</v>
      </c>
      <c r="K107" s="17">
        <f t="shared" si="8"/>
        <v>0</v>
      </c>
      <c r="L107">
        <v>187</v>
      </c>
      <c r="M107" s="7" t="s">
        <v>46</v>
      </c>
      <c r="N107" s="7" t="s">
        <v>188</v>
      </c>
      <c r="Q107" s="7">
        <v>951542258.52406752</v>
      </c>
    </row>
    <row r="108" spans="1:19" x14ac:dyDescent="0.2">
      <c r="A108" s="52">
        <v>190</v>
      </c>
      <c r="B108" t="s">
        <v>46</v>
      </c>
      <c r="C108" t="s">
        <v>46</v>
      </c>
      <c r="F108">
        <f t="shared" si="7"/>
        <v>188</v>
      </c>
      <c r="G108" t="s">
        <v>46</v>
      </c>
      <c r="H108" t="s">
        <v>46</v>
      </c>
      <c r="I108" t="s">
        <v>46</v>
      </c>
      <c r="J108">
        <f t="shared" si="6"/>
        <v>0</v>
      </c>
      <c r="K108" s="17">
        <f t="shared" si="8"/>
        <v>0</v>
      </c>
      <c r="L108">
        <v>188</v>
      </c>
      <c r="M108" s="7" t="s">
        <v>46</v>
      </c>
      <c r="N108" s="7" t="s">
        <v>46</v>
      </c>
      <c r="Q108" s="7"/>
    </row>
    <row r="109" spans="1:19" x14ac:dyDescent="0.2">
      <c r="A109" s="52">
        <v>191</v>
      </c>
      <c r="B109" t="s">
        <v>191</v>
      </c>
      <c r="C109"/>
      <c r="F109">
        <f t="shared" si="7"/>
        <v>189</v>
      </c>
      <c r="G109" t="s">
        <v>191</v>
      </c>
      <c r="I109" t="s">
        <v>46</v>
      </c>
      <c r="J109">
        <f t="shared" si="6"/>
        <v>0</v>
      </c>
      <c r="K109" s="17">
        <f t="shared" si="8"/>
        <v>0</v>
      </c>
      <c r="L109">
        <v>189</v>
      </c>
      <c r="M109" s="7" t="s">
        <v>191</v>
      </c>
      <c r="Q109" s="7"/>
    </row>
    <row r="110" spans="1:19" x14ac:dyDescent="0.2">
      <c r="A110" s="52">
        <v>192</v>
      </c>
      <c r="B110" t="s">
        <v>756</v>
      </c>
      <c r="C110"/>
      <c r="D110">
        <v>9056030.5377801787</v>
      </c>
      <c r="F110">
        <f t="shared" si="7"/>
        <v>190</v>
      </c>
      <c r="G110" t="s">
        <v>756</v>
      </c>
      <c r="I110" t="s">
        <v>48</v>
      </c>
      <c r="J110">
        <f t="shared" si="6"/>
        <v>9056030.5377801787</v>
      </c>
      <c r="K110" s="17">
        <f t="shared" si="8"/>
        <v>0</v>
      </c>
      <c r="L110">
        <v>190</v>
      </c>
      <c r="M110" s="7" t="s">
        <v>756</v>
      </c>
      <c r="Q110" s="7">
        <v>9056030.5377801787</v>
      </c>
    </row>
    <row r="111" spans="1:19" x14ac:dyDescent="0.2">
      <c r="A111" s="52">
        <v>193</v>
      </c>
      <c r="B111" t="s">
        <v>757</v>
      </c>
      <c r="C111"/>
      <c r="D111">
        <v>30337985.135527052</v>
      </c>
      <c r="F111">
        <f t="shared" si="7"/>
        <v>191</v>
      </c>
      <c r="G111" t="s">
        <v>757</v>
      </c>
      <c r="I111" t="s">
        <v>48</v>
      </c>
      <c r="J111">
        <f t="shared" si="6"/>
        <v>30337985.135527052</v>
      </c>
      <c r="K111" s="17">
        <f t="shared" si="8"/>
        <v>0</v>
      </c>
      <c r="L111">
        <v>191</v>
      </c>
      <c r="M111" s="7" t="s">
        <v>757</v>
      </c>
      <c r="Q111" s="7">
        <v>30337985.135527052</v>
      </c>
    </row>
    <row r="112" spans="1:19" x14ac:dyDescent="0.2">
      <c r="A112" s="52">
        <v>194</v>
      </c>
      <c r="B112" t="s">
        <v>758</v>
      </c>
      <c r="C112"/>
      <c r="D112">
        <v>112087244.14718939</v>
      </c>
      <c r="F112">
        <f t="shared" si="7"/>
        <v>192</v>
      </c>
      <c r="G112" t="s">
        <v>758</v>
      </c>
      <c r="I112" t="s">
        <v>48</v>
      </c>
      <c r="J112">
        <f t="shared" si="6"/>
        <v>112087244.14718939</v>
      </c>
      <c r="K112" s="17">
        <f t="shared" si="8"/>
        <v>0</v>
      </c>
      <c r="L112">
        <v>192</v>
      </c>
      <c r="M112" s="7" t="s">
        <v>758</v>
      </c>
      <c r="Q112" s="7">
        <v>112087244.14718939</v>
      </c>
    </row>
    <row r="113" spans="1:17" x14ac:dyDescent="0.2">
      <c r="A113" s="52">
        <v>195</v>
      </c>
      <c r="B113" t="s">
        <v>759</v>
      </c>
      <c r="C113"/>
      <c r="D113">
        <v>72335915.00414148</v>
      </c>
      <c r="F113">
        <f t="shared" si="7"/>
        <v>193</v>
      </c>
      <c r="G113" t="s">
        <v>759</v>
      </c>
      <c r="I113" t="s">
        <v>48</v>
      </c>
      <c r="J113">
        <f t="shared" si="6"/>
        <v>72335915.00414148</v>
      </c>
      <c r="K113" s="17">
        <f t="shared" si="8"/>
        <v>0</v>
      </c>
      <c r="L113">
        <v>193</v>
      </c>
      <c r="M113" s="7" t="s">
        <v>759</v>
      </c>
      <c r="Q113" s="7">
        <v>72335915.00414148</v>
      </c>
    </row>
    <row r="114" spans="1:17" x14ac:dyDescent="0.2">
      <c r="A114" s="52">
        <v>196</v>
      </c>
      <c r="B114" t="s">
        <v>760</v>
      </c>
      <c r="C114"/>
      <c r="D114">
        <v>70509773.09184961</v>
      </c>
      <c r="F114">
        <f t="shared" si="7"/>
        <v>194</v>
      </c>
      <c r="G114" t="s">
        <v>760</v>
      </c>
      <c r="I114" t="s">
        <v>48</v>
      </c>
      <c r="J114">
        <f t="shared" si="6"/>
        <v>70509773.09184961</v>
      </c>
      <c r="K114" s="17">
        <f t="shared" si="8"/>
        <v>0</v>
      </c>
      <c r="L114">
        <v>194</v>
      </c>
      <c r="M114" s="7" t="s">
        <v>760</v>
      </c>
      <c r="Q114" s="7">
        <v>70509773.09184961</v>
      </c>
    </row>
    <row r="115" spans="1:17" x14ac:dyDescent="0.2">
      <c r="A115" s="52">
        <v>197</v>
      </c>
      <c r="B115" t="s">
        <v>761</v>
      </c>
      <c r="C115"/>
      <c r="D115">
        <v>82122856.790340319</v>
      </c>
      <c r="F115">
        <f t="shared" si="7"/>
        <v>195</v>
      </c>
      <c r="G115" t="s">
        <v>761</v>
      </c>
      <c r="I115" t="s">
        <v>48</v>
      </c>
      <c r="J115">
        <f t="shared" si="6"/>
        <v>82122856.790340319</v>
      </c>
      <c r="K115" s="17">
        <f t="shared" si="8"/>
        <v>0</v>
      </c>
      <c r="L115">
        <v>195</v>
      </c>
      <c r="M115" s="7" t="s">
        <v>761</v>
      </c>
      <c r="Q115" s="7">
        <v>82122856.790340319</v>
      </c>
    </row>
    <row r="116" spans="1:17" x14ac:dyDescent="0.2">
      <c r="A116" s="52">
        <v>198</v>
      </c>
      <c r="B116" t="s">
        <v>762</v>
      </c>
      <c r="C116"/>
      <c r="D116">
        <v>279965.04036572186</v>
      </c>
      <c r="F116">
        <f t="shared" si="7"/>
        <v>196</v>
      </c>
      <c r="G116" t="s">
        <v>762</v>
      </c>
      <c r="I116" t="s">
        <v>48</v>
      </c>
      <c r="J116">
        <f t="shared" si="6"/>
        <v>279965.04036572186</v>
      </c>
      <c r="K116" s="17">
        <f t="shared" si="8"/>
        <v>0</v>
      </c>
      <c r="L116">
        <v>196</v>
      </c>
      <c r="M116" s="7" t="s">
        <v>762</v>
      </c>
      <c r="Q116" s="7">
        <v>279965.04036572186</v>
      </c>
    </row>
    <row r="117" spans="1:17" x14ac:dyDescent="0.2">
      <c r="A117" s="52">
        <v>199</v>
      </c>
      <c r="B117" t="s">
        <v>46</v>
      </c>
      <c r="C117" t="s">
        <v>233</v>
      </c>
      <c r="D117">
        <v>376729769.74719369</v>
      </c>
      <c r="F117">
        <f t="shared" si="7"/>
        <v>197</v>
      </c>
      <c r="G117" t="s">
        <v>46</v>
      </c>
      <c r="H117" t="s">
        <v>233</v>
      </c>
      <c r="I117" t="s">
        <v>46</v>
      </c>
      <c r="J117">
        <f t="shared" si="6"/>
        <v>376729769.74719369</v>
      </c>
      <c r="K117" s="17">
        <f t="shared" si="8"/>
        <v>0</v>
      </c>
      <c r="L117">
        <v>197</v>
      </c>
      <c r="M117" s="7" t="s">
        <v>46</v>
      </c>
      <c r="N117" s="7" t="s">
        <v>233</v>
      </c>
      <c r="Q117" s="7">
        <v>376729769.74719369</v>
      </c>
    </row>
    <row r="118" spans="1:17" x14ac:dyDescent="0.2">
      <c r="A118" s="52">
        <v>200</v>
      </c>
      <c r="B118" t="s">
        <v>46</v>
      </c>
      <c r="C118" t="s">
        <v>46</v>
      </c>
      <c r="F118">
        <f t="shared" si="7"/>
        <v>198</v>
      </c>
      <c r="G118" t="s">
        <v>46</v>
      </c>
      <c r="H118" t="s">
        <v>46</v>
      </c>
      <c r="I118" t="s">
        <v>46</v>
      </c>
      <c r="J118">
        <f t="shared" si="6"/>
        <v>0</v>
      </c>
      <c r="K118" s="17">
        <f t="shared" si="8"/>
        <v>0</v>
      </c>
      <c r="L118">
        <v>198</v>
      </c>
      <c r="M118" s="7" t="s">
        <v>46</v>
      </c>
      <c r="N118" s="7" t="s">
        <v>46</v>
      </c>
      <c r="Q118" s="7"/>
    </row>
    <row r="119" spans="1:17" x14ac:dyDescent="0.2">
      <c r="A119" s="52">
        <v>201</v>
      </c>
      <c r="B119" t="s">
        <v>234</v>
      </c>
      <c r="C119"/>
      <c r="F119">
        <f t="shared" si="7"/>
        <v>199</v>
      </c>
      <c r="G119" t="s">
        <v>234</v>
      </c>
      <c r="I119" t="s">
        <v>46</v>
      </c>
      <c r="J119">
        <f t="shared" si="6"/>
        <v>0</v>
      </c>
      <c r="K119" s="17">
        <f t="shared" si="8"/>
        <v>0</v>
      </c>
      <c r="L119">
        <v>199</v>
      </c>
      <c r="M119" s="7" t="s">
        <v>234</v>
      </c>
      <c r="Q119" s="7"/>
    </row>
    <row r="120" spans="1:17" x14ac:dyDescent="0.2">
      <c r="A120" s="52">
        <v>202</v>
      </c>
      <c r="B120" t="s">
        <v>763</v>
      </c>
      <c r="C120"/>
      <c r="D120">
        <v>176112.41089766013</v>
      </c>
      <c r="F120">
        <f t="shared" si="7"/>
        <v>200</v>
      </c>
      <c r="G120" t="s">
        <v>763</v>
      </c>
      <c r="I120" t="s">
        <v>48</v>
      </c>
      <c r="J120">
        <f t="shared" si="6"/>
        <v>176112.41089766013</v>
      </c>
      <c r="K120" s="17">
        <f t="shared" si="8"/>
        <v>0</v>
      </c>
      <c r="L120">
        <v>200</v>
      </c>
      <c r="M120" s="7" t="s">
        <v>763</v>
      </c>
      <c r="Q120" s="7">
        <v>176112.41089766013</v>
      </c>
    </row>
    <row r="121" spans="1:17" x14ac:dyDescent="0.2">
      <c r="A121" s="52">
        <v>203</v>
      </c>
      <c r="B121" t="s">
        <v>764</v>
      </c>
      <c r="C121"/>
      <c r="D121">
        <v>14217420.153508583</v>
      </c>
      <c r="F121">
        <f t="shared" si="7"/>
        <v>201</v>
      </c>
      <c r="G121" t="s">
        <v>764</v>
      </c>
      <c r="I121" t="s">
        <v>48</v>
      </c>
      <c r="J121">
        <f t="shared" si="6"/>
        <v>14217420.153508583</v>
      </c>
      <c r="K121" s="17">
        <f t="shared" si="8"/>
        <v>0</v>
      </c>
      <c r="L121">
        <v>201</v>
      </c>
      <c r="M121" s="7" t="s">
        <v>764</v>
      </c>
      <c r="Q121" s="7">
        <v>14217420.153508583</v>
      </c>
    </row>
    <row r="122" spans="1:17" x14ac:dyDescent="0.2">
      <c r="A122" s="52">
        <v>204</v>
      </c>
      <c r="B122" t="s">
        <v>765</v>
      </c>
      <c r="C122"/>
      <c r="D122">
        <v>63760273.015579998</v>
      </c>
      <c r="F122">
        <f t="shared" si="7"/>
        <v>202</v>
      </c>
      <c r="G122" t="s">
        <v>765</v>
      </c>
      <c r="I122" t="s">
        <v>48</v>
      </c>
      <c r="J122">
        <f t="shared" si="6"/>
        <v>63760273.015579998</v>
      </c>
      <c r="K122" s="17">
        <f t="shared" si="8"/>
        <v>0</v>
      </c>
      <c r="L122">
        <v>202</v>
      </c>
      <c r="M122" s="7" t="s">
        <v>765</v>
      </c>
      <c r="Q122" s="7">
        <v>63760273.015579998</v>
      </c>
    </row>
    <row r="123" spans="1:17" x14ac:dyDescent="0.2">
      <c r="A123" s="52">
        <v>205</v>
      </c>
      <c r="B123" t="s">
        <v>736</v>
      </c>
      <c r="C123"/>
      <c r="D123">
        <v>136097174.8434853</v>
      </c>
      <c r="F123">
        <f t="shared" si="7"/>
        <v>203</v>
      </c>
      <c r="G123" t="s">
        <v>736</v>
      </c>
      <c r="I123" t="s">
        <v>48</v>
      </c>
      <c r="J123">
        <f t="shared" ref="J123:J186" si="9">VLOOKUP(F123,$L$1:$Q$1034,6,FALSE)</f>
        <v>136097174.8434853</v>
      </c>
      <c r="K123" s="17">
        <f t="shared" si="8"/>
        <v>0</v>
      </c>
      <c r="L123">
        <v>203</v>
      </c>
      <c r="M123" s="7" t="s">
        <v>736</v>
      </c>
      <c r="Q123" s="7">
        <v>136097174.8434853</v>
      </c>
    </row>
    <row r="124" spans="1:17" x14ac:dyDescent="0.2">
      <c r="A124" s="52">
        <v>206</v>
      </c>
      <c r="B124" t="s">
        <v>737</v>
      </c>
      <c r="C124"/>
      <c r="D124">
        <v>53681419.314725347</v>
      </c>
      <c r="F124">
        <f t="shared" si="7"/>
        <v>204</v>
      </c>
      <c r="G124" t="s">
        <v>737</v>
      </c>
      <c r="I124" t="s">
        <v>48</v>
      </c>
      <c r="J124">
        <f t="shared" si="9"/>
        <v>53681419.314725347</v>
      </c>
      <c r="K124" s="17">
        <f t="shared" si="8"/>
        <v>0</v>
      </c>
      <c r="L124">
        <v>204</v>
      </c>
      <c r="M124" s="7" t="s">
        <v>737</v>
      </c>
      <c r="Q124" s="7">
        <v>53681419.314725347</v>
      </c>
    </row>
    <row r="125" spans="1:17" x14ac:dyDescent="0.2">
      <c r="A125" s="52">
        <v>207</v>
      </c>
      <c r="B125" t="s">
        <v>738</v>
      </c>
      <c r="C125"/>
      <c r="D125">
        <v>17698830.776023533</v>
      </c>
      <c r="F125">
        <f t="shared" si="7"/>
        <v>205</v>
      </c>
      <c r="G125" t="s">
        <v>738</v>
      </c>
      <c r="I125" t="s">
        <v>48</v>
      </c>
      <c r="J125">
        <f t="shared" si="9"/>
        <v>17698830.776023533</v>
      </c>
      <c r="K125" s="17">
        <f t="shared" si="8"/>
        <v>0</v>
      </c>
      <c r="L125">
        <v>205</v>
      </c>
      <c r="M125" s="7" t="s">
        <v>738</v>
      </c>
      <c r="Q125" s="7">
        <v>17698830.776023533</v>
      </c>
    </row>
    <row r="126" spans="1:17" x14ac:dyDescent="0.2">
      <c r="A126" s="52">
        <v>208</v>
      </c>
      <c r="B126" t="s">
        <v>739</v>
      </c>
      <c r="C126"/>
      <c r="D126">
        <v>96754288.087644443</v>
      </c>
      <c r="F126">
        <f t="shared" si="7"/>
        <v>206</v>
      </c>
      <c r="G126" t="s">
        <v>739</v>
      </c>
      <c r="I126" t="s">
        <v>48</v>
      </c>
      <c r="J126">
        <f t="shared" si="9"/>
        <v>96754288.087644443</v>
      </c>
      <c r="K126" s="17">
        <f t="shared" si="8"/>
        <v>0</v>
      </c>
      <c r="L126">
        <v>206</v>
      </c>
      <c r="M126" s="7" t="s">
        <v>739</v>
      </c>
      <c r="Q126" s="7">
        <v>96754288.087644443</v>
      </c>
    </row>
    <row r="127" spans="1:17" x14ac:dyDescent="0.2">
      <c r="A127" s="52">
        <v>209</v>
      </c>
      <c r="B127" t="s">
        <v>740</v>
      </c>
      <c r="C127"/>
      <c r="D127">
        <v>185259439.2110382</v>
      </c>
      <c r="F127">
        <f t="shared" si="7"/>
        <v>207</v>
      </c>
      <c r="G127" t="s">
        <v>740</v>
      </c>
      <c r="I127" t="s">
        <v>48</v>
      </c>
      <c r="J127">
        <f t="shared" si="9"/>
        <v>185259439.2110382</v>
      </c>
      <c r="K127" s="17">
        <f t="shared" si="8"/>
        <v>0</v>
      </c>
      <c r="L127">
        <v>207</v>
      </c>
      <c r="M127" s="7" t="s">
        <v>740</v>
      </c>
      <c r="Q127" s="7">
        <v>185259439.2110382</v>
      </c>
    </row>
    <row r="128" spans="1:17" x14ac:dyDescent="0.2">
      <c r="A128" s="52">
        <v>210</v>
      </c>
      <c r="B128" t="s">
        <v>741</v>
      </c>
      <c r="C128"/>
      <c r="D128">
        <v>42544157.585872486</v>
      </c>
      <c r="F128">
        <f t="shared" si="7"/>
        <v>208</v>
      </c>
      <c r="G128" t="s">
        <v>741</v>
      </c>
      <c r="I128" t="s">
        <v>48</v>
      </c>
      <c r="J128">
        <f t="shared" si="9"/>
        <v>42544157.585872486</v>
      </c>
      <c r="K128" s="17">
        <f t="shared" si="8"/>
        <v>0</v>
      </c>
      <c r="L128">
        <v>208</v>
      </c>
      <c r="M128" s="7" t="s">
        <v>741</v>
      </c>
      <c r="Q128" s="7">
        <v>42544157.585872486</v>
      </c>
    </row>
    <row r="129" spans="1:17" x14ac:dyDescent="0.2">
      <c r="A129" s="52">
        <v>211</v>
      </c>
      <c r="B129" t="s">
        <v>742</v>
      </c>
      <c r="C129"/>
      <c r="D129" s="7">
        <v>35865208.656924173</v>
      </c>
      <c r="F129">
        <f t="shared" si="7"/>
        <v>209</v>
      </c>
      <c r="G129" s="7" t="s">
        <v>742</v>
      </c>
      <c r="H129" s="7"/>
      <c r="I129" s="7" t="s">
        <v>48</v>
      </c>
      <c r="J129">
        <f t="shared" si="9"/>
        <v>35865208.656924173</v>
      </c>
      <c r="K129" s="17">
        <f t="shared" si="8"/>
        <v>0</v>
      </c>
      <c r="L129">
        <v>209</v>
      </c>
      <c r="M129" s="7" t="s">
        <v>742</v>
      </c>
      <c r="Q129" s="7">
        <v>35865208.656924173</v>
      </c>
    </row>
    <row r="130" spans="1:17" x14ac:dyDescent="0.2">
      <c r="A130" s="52">
        <v>212</v>
      </c>
      <c r="B130" t="s">
        <v>743</v>
      </c>
      <c r="C130"/>
      <c r="D130">
        <v>1630638.5928976578</v>
      </c>
      <c r="F130">
        <f t="shared" si="7"/>
        <v>210</v>
      </c>
      <c r="G130" t="s">
        <v>743</v>
      </c>
      <c r="I130" t="s">
        <v>48</v>
      </c>
      <c r="J130">
        <f t="shared" si="9"/>
        <v>1630638.5928976578</v>
      </c>
      <c r="K130" s="17">
        <f t="shared" si="8"/>
        <v>0</v>
      </c>
      <c r="L130">
        <v>210</v>
      </c>
      <c r="M130" s="7" t="s">
        <v>743</v>
      </c>
      <c r="Q130" s="7">
        <v>1630638.5928976578</v>
      </c>
    </row>
    <row r="131" spans="1:17" x14ac:dyDescent="0.2">
      <c r="A131" s="52">
        <v>213</v>
      </c>
      <c r="B131" t="s">
        <v>744</v>
      </c>
      <c r="C131"/>
      <c r="D131">
        <v>2555691.2341313316</v>
      </c>
      <c r="F131">
        <f t="shared" si="7"/>
        <v>211</v>
      </c>
      <c r="G131" t="s">
        <v>744</v>
      </c>
      <c r="I131" t="s">
        <v>48</v>
      </c>
      <c r="J131">
        <f t="shared" si="9"/>
        <v>2555691.2341313316</v>
      </c>
      <c r="K131" s="17">
        <f t="shared" si="8"/>
        <v>0</v>
      </c>
      <c r="L131">
        <v>211</v>
      </c>
      <c r="M131" s="7" t="s">
        <v>744</v>
      </c>
      <c r="Q131" s="7">
        <v>2555691.2341313316</v>
      </c>
    </row>
    <row r="132" spans="1:17" x14ac:dyDescent="0.2">
      <c r="A132" s="52">
        <v>214</v>
      </c>
      <c r="B132" t="s">
        <v>46</v>
      </c>
      <c r="C132" t="s">
        <v>257</v>
      </c>
      <c r="D132">
        <v>650240653.8827287</v>
      </c>
      <c r="F132">
        <f t="shared" si="7"/>
        <v>212</v>
      </c>
      <c r="G132" t="s">
        <v>46</v>
      </c>
      <c r="H132" t="s">
        <v>257</v>
      </c>
      <c r="I132" t="s">
        <v>46</v>
      </c>
      <c r="J132">
        <f t="shared" si="9"/>
        <v>650240653.8827287</v>
      </c>
      <c r="K132" s="17">
        <f t="shared" si="8"/>
        <v>0</v>
      </c>
      <c r="L132">
        <v>212</v>
      </c>
      <c r="M132" s="7" t="s">
        <v>46</v>
      </c>
      <c r="N132" s="7" t="s">
        <v>257</v>
      </c>
      <c r="Q132" s="7">
        <v>650240653.8827287</v>
      </c>
    </row>
    <row r="133" spans="1:17" x14ac:dyDescent="0.2">
      <c r="A133" s="52">
        <v>215</v>
      </c>
      <c r="B133" t="s">
        <v>46</v>
      </c>
      <c r="C133" t="s">
        <v>46</v>
      </c>
      <c r="F133">
        <f t="shared" si="7"/>
        <v>213</v>
      </c>
      <c r="G133" t="s">
        <v>46</v>
      </c>
      <c r="H133" t="s">
        <v>46</v>
      </c>
      <c r="I133" t="s">
        <v>46</v>
      </c>
      <c r="J133">
        <f t="shared" si="9"/>
        <v>0</v>
      </c>
      <c r="K133" s="17">
        <f t="shared" si="8"/>
        <v>0</v>
      </c>
      <c r="L133">
        <v>213</v>
      </c>
      <c r="M133" s="7" t="s">
        <v>46</v>
      </c>
      <c r="N133" s="7" t="s">
        <v>46</v>
      </c>
      <c r="Q133" s="7"/>
    </row>
    <row r="134" spans="1:17" x14ac:dyDescent="0.2">
      <c r="A134" s="52">
        <v>216</v>
      </c>
      <c r="B134" t="s">
        <v>755</v>
      </c>
      <c r="C134"/>
      <c r="F134">
        <f t="shared" si="7"/>
        <v>214</v>
      </c>
      <c r="G134" s="7" t="s">
        <v>755</v>
      </c>
      <c r="J134">
        <f t="shared" si="9"/>
        <v>0</v>
      </c>
      <c r="K134" s="17">
        <f t="shared" si="8"/>
        <v>0</v>
      </c>
      <c r="L134">
        <v>214</v>
      </c>
      <c r="M134" s="7" t="s">
        <v>755</v>
      </c>
      <c r="Q134" s="7"/>
    </row>
    <row r="135" spans="1:17" x14ac:dyDescent="0.2">
      <c r="A135" s="52">
        <v>217</v>
      </c>
      <c r="B135" t="s">
        <v>699</v>
      </c>
      <c r="C135"/>
      <c r="F135">
        <f t="shared" si="7"/>
        <v>215</v>
      </c>
      <c r="G135" t="s">
        <v>699</v>
      </c>
      <c r="J135">
        <f t="shared" si="9"/>
        <v>0</v>
      </c>
      <c r="K135" s="17">
        <f t="shared" si="8"/>
        <v>0</v>
      </c>
      <c r="L135">
        <v>215</v>
      </c>
      <c r="M135" s="7" t="s">
        <v>699</v>
      </c>
      <c r="Q135" s="7"/>
    </row>
    <row r="136" spans="1:17" x14ac:dyDescent="0.2">
      <c r="A136" s="52">
        <v>218</v>
      </c>
      <c r="B136" t="s">
        <v>258</v>
      </c>
      <c r="C136"/>
      <c r="F136">
        <f t="shared" si="7"/>
        <v>216</v>
      </c>
      <c r="G136" t="s">
        <v>258</v>
      </c>
      <c r="I136" t="s">
        <v>46</v>
      </c>
      <c r="J136">
        <f t="shared" si="9"/>
        <v>0</v>
      </c>
      <c r="K136" s="17">
        <f t="shared" si="8"/>
        <v>0</v>
      </c>
      <c r="L136">
        <v>216</v>
      </c>
      <c r="M136" s="7" t="s">
        <v>258</v>
      </c>
      <c r="Q136" s="7"/>
    </row>
    <row r="137" spans="1:17" x14ac:dyDescent="0.2">
      <c r="A137" s="52">
        <v>219</v>
      </c>
      <c r="B137" t="s">
        <v>745</v>
      </c>
      <c r="C137"/>
      <c r="D137">
        <v>0</v>
      </c>
      <c r="F137">
        <f t="shared" si="7"/>
        <v>217</v>
      </c>
      <c r="G137" t="s">
        <v>745</v>
      </c>
      <c r="I137" t="s">
        <v>48</v>
      </c>
      <c r="J137">
        <f t="shared" si="9"/>
        <v>0</v>
      </c>
      <c r="K137" s="17">
        <f t="shared" si="8"/>
        <v>0</v>
      </c>
      <c r="L137">
        <v>217</v>
      </c>
      <c r="M137" s="7" t="s">
        <v>745</v>
      </c>
      <c r="Q137" s="7">
        <v>0</v>
      </c>
    </row>
    <row r="138" spans="1:17" x14ac:dyDescent="0.2">
      <c r="A138" s="52">
        <v>220</v>
      </c>
      <c r="B138" t="s">
        <v>746</v>
      </c>
      <c r="C138"/>
      <c r="D138">
        <v>33502595.096114617</v>
      </c>
      <c r="F138">
        <f t="shared" si="7"/>
        <v>218</v>
      </c>
      <c r="G138" t="s">
        <v>746</v>
      </c>
      <c r="I138" t="s">
        <v>48</v>
      </c>
      <c r="J138">
        <f t="shared" si="9"/>
        <v>33502595.096114617</v>
      </c>
      <c r="K138" s="17">
        <f t="shared" si="8"/>
        <v>0</v>
      </c>
      <c r="L138">
        <v>218</v>
      </c>
      <c r="M138" s="7" t="s">
        <v>746</v>
      </c>
      <c r="Q138" s="7">
        <v>33502595.096114617</v>
      </c>
    </row>
    <row r="139" spans="1:17" x14ac:dyDescent="0.2">
      <c r="A139" s="52">
        <v>221</v>
      </c>
      <c r="B139" t="s">
        <v>747</v>
      </c>
      <c r="C139"/>
      <c r="D139">
        <v>15946345.925673785</v>
      </c>
      <c r="F139">
        <f t="shared" si="7"/>
        <v>219</v>
      </c>
      <c r="G139" t="s">
        <v>747</v>
      </c>
      <c r="I139" t="s">
        <v>48</v>
      </c>
      <c r="J139">
        <f t="shared" si="9"/>
        <v>15946345.925673785</v>
      </c>
      <c r="K139" s="17">
        <f t="shared" si="8"/>
        <v>0</v>
      </c>
      <c r="L139">
        <v>219</v>
      </c>
      <c r="M139" s="7" t="s">
        <v>747</v>
      </c>
      <c r="Q139" s="7">
        <v>15946345.925673785</v>
      </c>
    </row>
    <row r="140" spans="1:17" x14ac:dyDescent="0.2">
      <c r="A140" s="52">
        <v>222</v>
      </c>
      <c r="B140" t="s">
        <v>748</v>
      </c>
      <c r="C140"/>
      <c r="D140">
        <v>23966035.942367505</v>
      </c>
      <c r="F140">
        <f t="shared" si="7"/>
        <v>220</v>
      </c>
      <c r="G140" s="7" t="s">
        <v>748</v>
      </c>
      <c r="I140" t="s">
        <v>48</v>
      </c>
      <c r="J140">
        <f t="shared" si="9"/>
        <v>23966035.942367505</v>
      </c>
      <c r="K140" s="17">
        <f t="shared" si="8"/>
        <v>0</v>
      </c>
      <c r="L140">
        <v>220</v>
      </c>
      <c r="M140" s="7" t="s">
        <v>748</v>
      </c>
      <c r="Q140" s="7">
        <v>23966035.942367505</v>
      </c>
    </row>
    <row r="141" spans="1:17" x14ac:dyDescent="0.2">
      <c r="A141" s="52">
        <v>223</v>
      </c>
      <c r="B141" t="s">
        <v>749</v>
      </c>
      <c r="C141"/>
      <c r="D141">
        <v>1125415.280806717</v>
      </c>
      <c r="F141">
        <f t="shared" si="7"/>
        <v>221</v>
      </c>
      <c r="G141" t="s">
        <v>749</v>
      </c>
      <c r="I141" t="s">
        <v>48</v>
      </c>
      <c r="J141">
        <f t="shared" si="9"/>
        <v>1125415.280806717</v>
      </c>
      <c r="K141" s="17">
        <f t="shared" si="8"/>
        <v>0</v>
      </c>
      <c r="L141">
        <v>221</v>
      </c>
      <c r="M141" s="7" t="s">
        <v>749</v>
      </c>
      <c r="Q141" s="7">
        <v>1125415.280806717</v>
      </c>
    </row>
    <row r="142" spans="1:17" x14ac:dyDescent="0.2">
      <c r="A142" s="52">
        <v>224</v>
      </c>
      <c r="B142" t="s">
        <v>750</v>
      </c>
      <c r="C142"/>
      <c r="D142">
        <v>4080300.9896016843</v>
      </c>
      <c r="F142">
        <f t="shared" ref="F142:F205" si="10">F141+1</f>
        <v>222</v>
      </c>
      <c r="G142" t="s">
        <v>750</v>
      </c>
      <c r="I142" t="s">
        <v>48</v>
      </c>
      <c r="J142">
        <f t="shared" si="9"/>
        <v>4080300.9896016843</v>
      </c>
      <c r="K142" s="17">
        <f t="shared" ref="K142:K205" si="11">IF(AND(L142=F142,G142=M142,H142=N142),0,1)</f>
        <v>0</v>
      </c>
      <c r="L142">
        <v>222</v>
      </c>
      <c r="M142" s="7" t="s">
        <v>750</v>
      </c>
      <c r="Q142" s="7">
        <v>4080300.9896016843</v>
      </c>
    </row>
    <row r="143" spans="1:17" x14ac:dyDescent="0.2">
      <c r="A143" s="52">
        <v>225</v>
      </c>
      <c r="B143" t="s">
        <v>751</v>
      </c>
      <c r="C143"/>
      <c r="D143">
        <v>6242299.6454624571</v>
      </c>
      <c r="F143">
        <f t="shared" si="10"/>
        <v>223</v>
      </c>
      <c r="G143" t="s">
        <v>751</v>
      </c>
      <c r="I143" t="s">
        <v>48</v>
      </c>
      <c r="J143">
        <f t="shared" si="9"/>
        <v>6242299.6454624571</v>
      </c>
      <c r="K143" s="17">
        <f t="shared" si="11"/>
        <v>0</v>
      </c>
      <c r="L143">
        <v>223</v>
      </c>
      <c r="M143" s="7" t="s">
        <v>751</v>
      </c>
      <c r="Q143" s="7">
        <v>6242299.6454624571</v>
      </c>
    </row>
    <row r="144" spans="1:17" x14ac:dyDescent="0.2">
      <c r="A144" s="52">
        <v>226</v>
      </c>
      <c r="B144" t="s">
        <v>752</v>
      </c>
      <c r="C144"/>
      <c r="D144">
        <v>4822075.1041465122</v>
      </c>
      <c r="F144">
        <f t="shared" si="10"/>
        <v>224</v>
      </c>
      <c r="G144" t="s">
        <v>752</v>
      </c>
      <c r="I144" t="s">
        <v>48</v>
      </c>
      <c r="J144">
        <f t="shared" si="9"/>
        <v>4822075.1041465122</v>
      </c>
      <c r="K144" s="17">
        <f t="shared" si="11"/>
        <v>0</v>
      </c>
      <c r="L144">
        <v>224</v>
      </c>
      <c r="M144" s="7" t="s">
        <v>752</v>
      </c>
      <c r="Q144" s="7">
        <v>4822075.1041465122</v>
      </c>
    </row>
    <row r="145" spans="1:17" x14ac:dyDescent="0.2">
      <c r="A145" s="52">
        <v>227</v>
      </c>
      <c r="B145" t="s">
        <v>753</v>
      </c>
      <c r="C145"/>
      <c r="D145">
        <v>25954698.649220977</v>
      </c>
      <c r="F145">
        <f t="shared" si="10"/>
        <v>225</v>
      </c>
      <c r="G145" t="s">
        <v>753</v>
      </c>
      <c r="I145" t="s">
        <v>48</v>
      </c>
      <c r="J145">
        <f t="shared" si="9"/>
        <v>25954698.649220977</v>
      </c>
      <c r="K145" s="17">
        <f t="shared" si="11"/>
        <v>0</v>
      </c>
      <c r="L145">
        <v>225</v>
      </c>
      <c r="M145" s="7" t="s">
        <v>753</v>
      </c>
      <c r="Q145" s="7">
        <v>25954698.649220977</v>
      </c>
    </row>
    <row r="146" spans="1:17" x14ac:dyDescent="0.2">
      <c r="A146" s="52">
        <v>228</v>
      </c>
      <c r="B146" t="s">
        <v>754</v>
      </c>
      <c r="C146"/>
      <c r="D146">
        <v>3591125.4386563464</v>
      </c>
      <c r="F146">
        <f t="shared" si="10"/>
        <v>226</v>
      </c>
      <c r="G146" t="s">
        <v>754</v>
      </c>
      <c r="I146" t="s">
        <v>48</v>
      </c>
      <c r="J146">
        <f t="shared" si="9"/>
        <v>3591125.4386563464</v>
      </c>
      <c r="K146" s="17">
        <f t="shared" si="11"/>
        <v>0</v>
      </c>
      <c r="L146">
        <v>226</v>
      </c>
      <c r="M146" s="7" t="s">
        <v>754</v>
      </c>
      <c r="Q146" s="7">
        <v>3591125.4386563464</v>
      </c>
    </row>
    <row r="147" spans="1:17" x14ac:dyDescent="0.2">
      <c r="A147" s="52">
        <v>229</v>
      </c>
      <c r="B147" t="s">
        <v>46</v>
      </c>
      <c r="C147" t="s">
        <v>277</v>
      </c>
      <c r="D147">
        <v>119230892.0720506</v>
      </c>
      <c r="F147">
        <f t="shared" si="10"/>
        <v>227</v>
      </c>
      <c r="G147" t="s">
        <v>46</v>
      </c>
      <c r="H147" t="s">
        <v>277</v>
      </c>
      <c r="I147" t="s">
        <v>46</v>
      </c>
      <c r="J147">
        <f t="shared" si="9"/>
        <v>119230892.0720506</v>
      </c>
      <c r="K147" s="17">
        <f t="shared" si="11"/>
        <v>0</v>
      </c>
      <c r="L147">
        <v>227</v>
      </c>
      <c r="M147" s="7" t="s">
        <v>46</v>
      </c>
      <c r="N147" s="7" t="s">
        <v>277</v>
      </c>
      <c r="Q147" s="7">
        <v>119230892.0720506</v>
      </c>
    </row>
    <row r="148" spans="1:17" x14ac:dyDescent="0.2">
      <c r="A148" s="52">
        <v>230</v>
      </c>
      <c r="B148"/>
      <c r="C148"/>
      <c r="F148">
        <f t="shared" si="10"/>
        <v>228</v>
      </c>
      <c r="G148" s="7"/>
      <c r="H148" s="7"/>
      <c r="I148" s="7"/>
      <c r="J148">
        <f t="shared" si="9"/>
        <v>0</v>
      </c>
      <c r="K148" s="17">
        <f t="shared" si="11"/>
        <v>0</v>
      </c>
      <c r="L148">
        <v>228</v>
      </c>
      <c r="Q148" s="7"/>
    </row>
    <row r="149" spans="1:17" x14ac:dyDescent="0.2">
      <c r="A149" s="52" t="s">
        <v>1284</v>
      </c>
      <c r="D149">
        <v>0</v>
      </c>
      <c r="F149">
        <f t="shared" si="10"/>
        <v>229</v>
      </c>
      <c r="G149" s="7" t="s">
        <v>1175</v>
      </c>
      <c r="H149" s="7"/>
      <c r="I149" s="7"/>
      <c r="J149">
        <f t="shared" si="9"/>
        <v>0</v>
      </c>
      <c r="K149" s="17">
        <f t="shared" si="11"/>
        <v>0</v>
      </c>
      <c r="L149">
        <v>229</v>
      </c>
      <c r="M149" s="7" t="s">
        <v>1175</v>
      </c>
      <c r="Q149" s="7">
        <v>0</v>
      </c>
    </row>
    <row r="150" spans="1:17" x14ac:dyDescent="0.2">
      <c r="A150" s="52" t="s">
        <v>1285</v>
      </c>
      <c r="B150" s="17" t="s">
        <v>1286</v>
      </c>
      <c r="D150">
        <v>2097743574.2260404</v>
      </c>
      <c r="F150">
        <f t="shared" si="10"/>
        <v>230</v>
      </c>
      <c r="G150" s="7"/>
      <c r="H150" s="7" t="s">
        <v>1176</v>
      </c>
      <c r="I150" s="7"/>
      <c r="J150">
        <f t="shared" si="9"/>
        <v>2097743574.2260404</v>
      </c>
      <c r="K150" s="17">
        <f t="shared" si="11"/>
        <v>0</v>
      </c>
      <c r="L150">
        <v>230</v>
      </c>
      <c r="N150" s="7" t="s">
        <v>1176</v>
      </c>
      <c r="Q150" s="7">
        <v>2097743574.2260404</v>
      </c>
    </row>
    <row r="151" spans="1:17" x14ac:dyDescent="0.2">
      <c r="A151" s="52" t="s">
        <v>1287</v>
      </c>
      <c r="B151" s="7"/>
      <c r="C151" s="7"/>
      <c r="F151">
        <f t="shared" si="10"/>
        <v>231</v>
      </c>
      <c r="G151" s="7"/>
      <c r="H151" s="7"/>
      <c r="I151" s="7"/>
      <c r="J151">
        <f t="shared" si="9"/>
        <v>0</v>
      </c>
      <c r="K151" s="17">
        <f t="shared" si="11"/>
        <v>0</v>
      </c>
      <c r="L151">
        <v>231</v>
      </c>
      <c r="Q151" s="7"/>
    </row>
    <row r="152" spans="1:17" x14ac:dyDescent="0.2">
      <c r="A152" s="52">
        <v>231</v>
      </c>
      <c r="B152" s="7" t="s">
        <v>1177</v>
      </c>
      <c r="C152" s="7"/>
      <c r="D152">
        <v>3733037.8813348869</v>
      </c>
      <c r="F152">
        <f t="shared" si="10"/>
        <v>232</v>
      </c>
      <c r="G152" s="7" t="s">
        <v>1177</v>
      </c>
      <c r="H152" s="7"/>
      <c r="I152" s="7"/>
      <c r="J152">
        <f t="shared" si="9"/>
        <v>3733037.8813348869</v>
      </c>
      <c r="K152" s="17">
        <f t="shared" si="11"/>
        <v>0</v>
      </c>
      <c r="L152">
        <v>232</v>
      </c>
      <c r="M152" s="7" t="s">
        <v>1177</v>
      </c>
      <c r="Q152" s="7">
        <v>3733037.8813348869</v>
      </c>
    </row>
    <row r="153" spans="1:17" x14ac:dyDescent="0.2">
      <c r="A153" s="52">
        <v>233</v>
      </c>
      <c r="B153" s="7" t="s">
        <v>46</v>
      </c>
      <c r="C153" s="7" t="s">
        <v>280</v>
      </c>
      <c r="D153">
        <v>2101476612.1073751</v>
      </c>
      <c r="F153">
        <f t="shared" si="10"/>
        <v>233</v>
      </c>
      <c r="G153" s="7" t="s">
        <v>46</v>
      </c>
      <c r="H153" s="7" t="s">
        <v>280</v>
      </c>
      <c r="I153" s="7"/>
      <c r="J153">
        <f t="shared" si="9"/>
        <v>2101476612.1073751</v>
      </c>
      <c r="K153" s="17">
        <f t="shared" si="11"/>
        <v>0</v>
      </c>
      <c r="L153">
        <v>233</v>
      </c>
      <c r="M153" s="7" t="s">
        <v>46</v>
      </c>
      <c r="N153" s="7" t="s">
        <v>280</v>
      </c>
      <c r="Q153" s="7">
        <v>2101476612.1073751</v>
      </c>
    </row>
    <row r="154" spans="1:17" x14ac:dyDescent="0.2">
      <c r="A154" s="52">
        <v>234</v>
      </c>
      <c r="B154" t="s">
        <v>46</v>
      </c>
      <c r="C154" t="s">
        <v>46</v>
      </c>
      <c r="F154">
        <f t="shared" si="10"/>
        <v>234</v>
      </c>
      <c r="G154" t="s">
        <v>46</v>
      </c>
      <c r="H154" t="s">
        <v>46</v>
      </c>
      <c r="I154" t="s">
        <v>46</v>
      </c>
      <c r="J154">
        <f t="shared" si="9"/>
        <v>0</v>
      </c>
      <c r="K154" s="17">
        <f t="shared" si="11"/>
        <v>0</v>
      </c>
      <c r="L154">
        <v>234</v>
      </c>
      <c r="M154" s="7" t="s">
        <v>46</v>
      </c>
      <c r="N154" s="7" t="s">
        <v>46</v>
      </c>
      <c r="Q154" s="7"/>
    </row>
    <row r="155" spans="1:17" x14ac:dyDescent="0.2">
      <c r="A155" s="52">
        <v>235</v>
      </c>
      <c r="B155" t="s">
        <v>281</v>
      </c>
      <c r="C155"/>
      <c r="F155">
        <f t="shared" si="10"/>
        <v>235</v>
      </c>
      <c r="G155" t="s">
        <v>281</v>
      </c>
      <c r="J155">
        <f t="shared" si="9"/>
        <v>0</v>
      </c>
      <c r="K155" s="17">
        <f t="shared" si="11"/>
        <v>0</v>
      </c>
      <c r="L155">
        <v>235</v>
      </c>
      <c r="M155" s="7" t="s">
        <v>281</v>
      </c>
      <c r="Q155" s="7"/>
    </row>
    <row r="156" spans="1:17" x14ac:dyDescent="0.2">
      <c r="A156" s="52">
        <v>236</v>
      </c>
      <c r="B156" t="s">
        <v>46</v>
      </c>
      <c r="C156" t="s">
        <v>167</v>
      </c>
      <c r="D156">
        <v>15568343.883713914</v>
      </c>
      <c r="F156">
        <f t="shared" si="10"/>
        <v>236</v>
      </c>
      <c r="G156" t="s">
        <v>46</v>
      </c>
      <c r="H156" t="s">
        <v>167</v>
      </c>
      <c r="I156" t="s">
        <v>48</v>
      </c>
      <c r="J156">
        <f t="shared" si="9"/>
        <v>15568343.883713914</v>
      </c>
      <c r="K156" s="17">
        <f t="shared" si="11"/>
        <v>0</v>
      </c>
      <c r="L156">
        <v>236</v>
      </c>
      <c r="M156" s="7" t="s">
        <v>46</v>
      </c>
      <c r="N156" s="7" t="s">
        <v>167</v>
      </c>
      <c r="Q156" s="7">
        <v>15568343.883713914</v>
      </c>
    </row>
    <row r="157" spans="1:17" x14ac:dyDescent="0.2">
      <c r="A157" s="52">
        <v>237</v>
      </c>
      <c r="B157" t="s">
        <v>46</v>
      </c>
      <c r="C157" t="s">
        <v>183</v>
      </c>
      <c r="D157">
        <v>18930885.53196118</v>
      </c>
      <c r="F157">
        <f t="shared" si="10"/>
        <v>237</v>
      </c>
      <c r="G157" t="s">
        <v>46</v>
      </c>
      <c r="H157" t="s">
        <v>183</v>
      </c>
      <c r="I157" t="s">
        <v>48</v>
      </c>
      <c r="J157">
        <f t="shared" si="9"/>
        <v>18930885.53196118</v>
      </c>
      <c r="K157" s="17">
        <f t="shared" si="11"/>
        <v>0</v>
      </c>
      <c r="L157">
        <v>237</v>
      </c>
      <c r="M157" s="7" t="s">
        <v>46</v>
      </c>
      <c r="N157" s="7" t="s">
        <v>183</v>
      </c>
      <c r="Q157" s="7">
        <v>18930885.53196118</v>
      </c>
    </row>
    <row r="158" spans="1:17" x14ac:dyDescent="0.2">
      <c r="A158" s="52">
        <v>238</v>
      </c>
      <c r="B158" t="s">
        <v>46</v>
      </c>
      <c r="C158" t="s">
        <v>46</v>
      </c>
      <c r="F158">
        <f t="shared" si="10"/>
        <v>238</v>
      </c>
      <c r="G158" t="s">
        <v>46</v>
      </c>
      <c r="H158" t="s">
        <v>46</v>
      </c>
      <c r="I158" t="s">
        <v>46</v>
      </c>
      <c r="J158">
        <f t="shared" si="9"/>
        <v>0</v>
      </c>
      <c r="K158" s="17">
        <f t="shared" si="11"/>
        <v>0</v>
      </c>
      <c r="L158">
        <v>238</v>
      </c>
      <c r="M158" s="7" t="s">
        <v>46</v>
      </c>
      <c r="N158" s="7" t="s">
        <v>46</v>
      </c>
      <c r="Q158" s="7"/>
    </row>
    <row r="159" spans="1:17" x14ac:dyDescent="0.2">
      <c r="A159" s="52">
        <v>239</v>
      </c>
      <c r="B159" t="s">
        <v>46</v>
      </c>
      <c r="C159" t="s">
        <v>766</v>
      </c>
      <c r="D159">
        <v>34499229.415675096</v>
      </c>
      <c r="F159">
        <f t="shared" si="10"/>
        <v>239</v>
      </c>
      <c r="G159" t="s">
        <v>46</v>
      </c>
      <c r="H159" t="s">
        <v>766</v>
      </c>
      <c r="J159">
        <f t="shared" si="9"/>
        <v>34499229.415675096</v>
      </c>
      <c r="K159" s="17">
        <f t="shared" si="11"/>
        <v>0</v>
      </c>
      <c r="L159">
        <v>239</v>
      </c>
      <c r="M159" s="7" t="s">
        <v>46</v>
      </c>
      <c r="N159" s="7" t="s">
        <v>766</v>
      </c>
      <c r="Q159" s="7">
        <v>34499229.415675096</v>
      </c>
    </row>
    <row r="160" spans="1:17" x14ac:dyDescent="0.2">
      <c r="A160" s="52">
        <v>240</v>
      </c>
      <c r="B160" t="s">
        <v>46</v>
      </c>
      <c r="C160" t="s">
        <v>46</v>
      </c>
      <c r="F160">
        <f t="shared" si="10"/>
        <v>240</v>
      </c>
      <c r="G160" t="s">
        <v>46</v>
      </c>
      <c r="H160" t="s">
        <v>46</v>
      </c>
      <c r="I160" t="s">
        <v>46</v>
      </c>
      <c r="J160">
        <f t="shared" si="9"/>
        <v>0</v>
      </c>
      <c r="K160" s="17">
        <f t="shared" si="11"/>
        <v>0</v>
      </c>
      <c r="L160">
        <v>240</v>
      </c>
      <c r="M160" s="7" t="s">
        <v>46</v>
      </c>
      <c r="N160" s="7" t="s">
        <v>46</v>
      </c>
      <c r="Q160" s="7"/>
    </row>
    <row r="161" spans="1:17" x14ac:dyDescent="0.2">
      <c r="A161" s="52">
        <v>241</v>
      </c>
      <c r="B161" t="s">
        <v>46</v>
      </c>
      <c r="C161" t="s">
        <v>283</v>
      </c>
      <c r="F161">
        <f t="shared" si="10"/>
        <v>241</v>
      </c>
      <c r="G161" t="s">
        <v>46</v>
      </c>
      <c r="H161" t="s">
        <v>283</v>
      </c>
      <c r="J161">
        <f t="shared" si="9"/>
        <v>0</v>
      </c>
      <c r="K161" s="17">
        <f t="shared" si="11"/>
        <v>0</v>
      </c>
      <c r="L161">
        <v>241</v>
      </c>
      <c r="M161" s="7" t="s">
        <v>46</v>
      </c>
      <c r="N161" s="7" t="s">
        <v>283</v>
      </c>
      <c r="Q161" s="7"/>
    </row>
    <row r="162" spans="1:17" x14ac:dyDescent="0.2">
      <c r="A162" s="52">
        <v>242</v>
      </c>
      <c r="B162" t="s">
        <v>46</v>
      </c>
      <c r="C162" t="s">
        <v>284</v>
      </c>
      <c r="D162">
        <v>2135975841.5230503</v>
      </c>
      <c r="F162">
        <f t="shared" si="10"/>
        <v>242</v>
      </c>
      <c r="G162" t="s">
        <v>46</v>
      </c>
      <c r="H162" t="s">
        <v>284</v>
      </c>
      <c r="I162" t="s">
        <v>46</v>
      </c>
      <c r="J162">
        <f t="shared" si="9"/>
        <v>2135975841.5230503</v>
      </c>
      <c r="K162" s="17">
        <f t="shared" si="11"/>
        <v>0</v>
      </c>
      <c r="L162">
        <v>242</v>
      </c>
      <c r="M162" s="7" t="s">
        <v>46</v>
      </c>
      <c r="N162" s="7" t="s">
        <v>284</v>
      </c>
      <c r="Q162" s="7">
        <v>2135975841.5230503</v>
      </c>
    </row>
    <row r="163" spans="1:17" x14ac:dyDescent="0.2">
      <c r="A163" s="52">
        <v>243</v>
      </c>
      <c r="B163" t="s">
        <v>46</v>
      </c>
      <c r="C163" t="s">
        <v>46</v>
      </c>
      <c r="F163">
        <f t="shared" si="10"/>
        <v>243</v>
      </c>
      <c r="G163" t="s">
        <v>46</v>
      </c>
      <c r="H163" t="s">
        <v>46</v>
      </c>
      <c r="I163" t="s">
        <v>46</v>
      </c>
      <c r="J163">
        <f t="shared" si="9"/>
        <v>0</v>
      </c>
      <c r="K163" s="17">
        <f t="shared" si="11"/>
        <v>0</v>
      </c>
      <c r="L163">
        <v>243</v>
      </c>
      <c r="M163" s="7" t="s">
        <v>46</v>
      </c>
      <c r="N163" s="7" t="s">
        <v>46</v>
      </c>
      <c r="Q163" s="7"/>
    </row>
    <row r="164" spans="1:17" x14ac:dyDescent="0.2">
      <c r="A164" s="52">
        <v>244</v>
      </c>
      <c r="B164" t="s">
        <v>285</v>
      </c>
      <c r="C164"/>
      <c r="F164">
        <f t="shared" si="10"/>
        <v>244</v>
      </c>
      <c r="G164" s="7" t="s">
        <v>285</v>
      </c>
      <c r="J164">
        <f t="shared" si="9"/>
        <v>0</v>
      </c>
      <c r="K164" s="17">
        <f t="shared" si="11"/>
        <v>0</v>
      </c>
      <c r="L164">
        <v>244</v>
      </c>
      <c r="M164" s="7" t="s">
        <v>285</v>
      </c>
      <c r="Q164" s="7"/>
    </row>
    <row r="165" spans="1:17" x14ac:dyDescent="0.2">
      <c r="A165" s="52">
        <v>245</v>
      </c>
      <c r="B165" t="s">
        <v>699</v>
      </c>
      <c r="C165"/>
      <c r="F165">
        <f t="shared" si="10"/>
        <v>245</v>
      </c>
      <c r="G165" t="s">
        <v>699</v>
      </c>
      <c r="J165">
        <f t="shared" si="9"/>
        <v>0</v>
      </c>
      <c r="K165" s="17">
        <f t="shared" si="11"/>
        <v>0</v>
      </c>
      <c r="L165">
        <v>245</v>
      </c>
      <c r="M165" s="7" t="s">
        <v>699</v>
      </c>
      <c r="Q165" s="7"/>
    </row>
    <row r="166" spans="1:17" x14ac:dyDescent="0.2">
      <c r="A166" s="52">
        <v>246</v>
      </c>
      <c r="B166" t="s">
        <v>767</v>
      </c>
      <c r="C166"/>
      <c r="D166">
        <v>3715904421.1967421</v>
      </c>
      <c r="F166">
        <f t="shared" si="10"/>
        <v>246</v>
      </c>
      <c r="G166" t="s">
        <v>767</v>
      </c>
      <c r="I166" t="s">
        <v>46</v>
      </c>
      <c r="J166">
        <f t="shared" si="9"/>
        <v>3715904421.1967421</v>
      </c>
      <c r="K166" s="17">
        <f t="shared" si="11"/>
        <v>0</v>
      </c>
      <c r="L166">
        <v>246</v>
      </c>
      <c r="M166" s="7" t="s">
        <v>767</v>
      </c>
      <c r="Q166" s="7">
        <v>3715904421.1967421</v>
      </c>
    </row>
    <row r="167" spans="1:17" x14ac:dyDescent="0.2">
      <c r="A167" s="52">
        <v>247</v>
      </c>
      <c r="B167" t="s">
        <v>287</v>
      </c>
      <c r="C167"/>
      <c r="F167">
        <f t="shared" si="10"/>
        <v>247</v>
      </c>
      <c r="G167" t="s">
        <v>287</v>
      </c>
      <c r="I167" t="s">
        <v>46</v>
      </c>
      <c r="J167">
        <f t="shared" si="9"/>
        <v>0</v>
      </c>
      <c r="K167" s="17">
        <f t="shared" si="11"/>
        <v>0</v>
      </c>
      <c r="L167">
        <v>247</v>
      </c>
      <c r="M167" s="7" t="s">
        <v>287</v>
      </c>
      <c r="Q167" s="7"/>
    </row>
    <row r="168" spans="1:17" x14ac:dyDescent="0.2">
      <c r="A168" s="52">
        <v>248</v>
      </c>
      <c r="B168" t="s">
        <v>288</v>
      </c>
      <c r="C168"/>
      <c r="F168">
        <f t="shared" si="10"/>
        <v>248</v>
      </c>
      <c r="G168" t="s">
        <v>288</v>
      </c>
      <c r="I168" t="s">
        <v>46</v>
      </c>
      <c r="J168">
        <f t="shared" si="9"/>
        <v>0</v>
      </c>
      <c r="K168" s="17">
        <f t="shared" si="11"/>
        <v>0</v>
      </c>
      <c r="L168">
        <v>248</v>
      </c>
      <c r="M168" s="7" t="s">
        <v>288</v>
      </c>
      <c r="Q168" s="7"/>
    </row>
    <row r="169" spans="1:17" x14ac:dyDescent="0.2">
      <c r="A169" s="52">
        <v>249</v>
      </c>
      <c r="B169" t="s">
        <v>46</v>
      </c>
      <c r="C169" t="s">
        <v>289</v>
      </c>
      <c r="D169">
        <v>0</v>
      </c>
      <c r="F169">
        <f t="shared" si="10"/>
        <v>249</v>
      </c>
      <c r="G169" t="s">
        <v>46</v>
      </c>
      <c r="H169" t="s">
        <v>289</v>
      </c>
      <c r="I169" t="s">
        <v>46</v>
      </c>
      <c r="J169">
        <f t="shared" si="9"/>
        <v>0</v>
      </c>
      <c r="K169" s="17">
        <f t="shared" si="11"/>
        <v>0</v>
      </c>
      <c r="L169">
        <v>249</v>
      </c>
      <c r="M169" s="7" t="s">
        <v>46</v>
      </c>
      <c r="N169" s="7" t="s">
        <v>289</v>
      </c>
      <c r="Q169" s="7">
        <v>0</v>
      </c>
    </row>
    <row r="170" spans="1:17" x14ac:dyDescent="0.2">
      <c r="A170" s="52">
        <v>250</v>
      </c>
      <c r="B170" t="s">
        <v>46</v>
      </c>
      <c r="C170" t="s">
        <v>153</v>
      </c>
      <c r="D170">
        <v>6900428.2194322022</v>
      </c>
      <c r="F170">
        <f t="shared" si="10"/>
        <v>250</v>
      </c>
      <c r="G170" t="s">
        <v>46</v>
      </c>
      <c r="H170" t="s">
        <v>153</v>
      </c>
      <c r="I170" t="s">
        <v>46</v>
      </c>
      <c r="J170">
        <f t="shared" si="9"/>
        <v>6900428.2194322022</v>
      </c>
      <c r="K170" s="17">
        <f t="shared" si="11"/>
        <v>0</v>
      </c>
      <c r="L170">
        <v>250</v>
      </c>
      <c r="M170" s="7" t="s">
        <v>46</v>
      </c>
      <c r="N170" s="7" t="s">
        <v>153</v>
      </c>
      <c r="Q170" s="7">
        <v>6900428.2194322022</v>
      </c>
    </row>
    <row r="171" spans="1:17" x14ac:dyDescent="0.2">
      <c r="A171" s="52">
        <v>251</v>
      </c>
      <c r="B171" t="s">
        <v>46</v>
      </c>
      <c r="C171" t="s">
        <v>768</v>
      </c>
      <c r="D171">
        <v>6900428.2194322022</v>
      </c>
      <c r="F171">
        <f t="shared" si="10"/>
        <v>251</v>
      </c>
      <c r="G171" t="s">
        <v>46</v>
      </c>
      <c r="H171" t="s">
        <v>768</v>
      </c>
      <c r="I171" t="s">
        <v>46</v>
      </c>
      <c r="J171">
        <f t="shared" si="9"/>
        <v>6900428.2194322022</v>
      </c>
      <c r="K171" s="17">
        <f t="shared" si="11"/>
        <v>0</v>
      </c>
      <c r="L171">
        <v>251</v>
      </c>
      <c r="M171" s="7" t="s">
        <v>46</v>
      </c>
      <c r="N171" s="7" t="s">
        <v>768</v>
      </c>
      <c r="Q171" s="7">
        <v>6900428.2194322022</v>
      </c>
    </row>
    <row r="172" spans="1:17" x14ac:dyDescent="0.2">
      <c r="A172" s="52">
        <v>252</v>
      </c>
      <c r="B172" t="s">
        <v>46</v>
      </c>
      <c r="C172" t="s">
        <v>46</v>
      </c>
      <c r="F172">
        <f t="shared" si="10"/>
        <v>252</v>
      </c>
      <c r="G172" t="s">
        <v>46</v>
      </c>
      <c r="H172" t="s">
        <v>46</v>
      </c>
      <c r="I172" t="s">
        <v>46</v>
      </c>
      <c r="J172">
        <f t="shared" si="9"/>
        <v>0</v>
      </c>
      <c r="K172" s="17">
        <f t="shared" si="11"/>
        <v>0</v>
      </c>
      <c r="L172">
        <v>252</v>
      </c>
      <c r="M172" s="7" t="s">
        <v>46</v>
      </c>
      <c r="N172" s="7" t="s">
        <v>46</v>
      </c>
      <c r="Q172" s="7"/>
    </row>
    <row r="173" spans="1:17" x14ac:dyDescent="0.2">
      <c r="A173" s="52" t="s">
        <v>1288</v>
      </c>
      <c r="B173" t="s">
        <v>291</v>
      </c>
      <c r="C173"/>
      <c r="F173">
        <f t="shared" si="10"/>
        <v>253</v>
      </c>
      <c r="G173" s="7" t="s">
        <v>291</v>
      </c>
      <c r="H173" s="7"/>
      <c r="I173" s="7"/>
      <c r="J173">
        <f t="shared" si="9"/>
        <v>0</v>
      </c>
      <c r="K173" s="17">
        <f t="shared" si="11"/>
        <v>0</v>
      </c>
      <c r="L173">
        <v>253</v>
      </c>
      <c r="M173" s="7" t="s">
        <v>291</v>
      </c>
      <c r="Q173" s="7"/>
    </row>
    <row r="174" spans="1:17" x14ac:dyDescent="0.2">
      <c r="A174" s="52">
        <v>253</v>
      </c>
      <c r="B174" t="s">
        <v>769</v>
      </c>
      <c r="C174"/>
      <c r="F174">
        <f t="shared" si="10"/>
        <v>254</v>
      </c>
      <c r="G174" s="7" t="s">
        <v>769</v>
      </c>
      <c r="H174" s="7"/>
      <c r="I174" s="7"/>
      <c r="J174">
        <f t="shared" si="9"/>
        <v>0</v>
      </c>
      <c r="K174" s="17">
        <f t="shared" si="11"/>
        <v>0</v>
      </c>
      <c r="L174">
        <v>254</v>
      </c>
      <c r="M174" s="7" t="s">
        <v>769</v>
      </c>
      <c r="Q174" s="7"/>
    </row>
    <row r="175" spans="1:17" x14ac:dyDescent="0.2">
      <c r="A175" s="52" t="s">
        <v>1376</v>
      </c>
      <c r="B175" t="s">
        <v>1178</v>
      </c>
      <c r="C175"/>
      <c r="D175">
        <v>-1527086.0853292714</v>
      </c>
      <c r="F175">
        <f t="shared" si="10"/>
        <v>255</v>
      </c>
      <c r="G175" s="7" t="s">
        <v>1178</v>
      </c>
      <c r="H175" s="7"/>
      <c r="I175" s="7"/>
      <c r="J175">
        <f t="shared" si="9"/>
        <v>-1527086.0853292714</v>
      </c>
      <c r="K175" s="17">
        <f t="shared" si="11"/>
        <v>0</v>
      </c>
      <c r="L175">
        <v>255</v>
      </c>
      <c r="M175" s="7" t="s">
        <v>1178</v>
      </c>
      <c r="Q175" s="7">
        <v>-1527086.0853292714</v>
      </c>
    </row>
    <row r="176" spans="1:17" x14ac:dyDescent="0.2">
      <c r="A176" s="52">
        <v>254</v>
      </c>
      <c r="B176" t="s">
        <v>387</v>
      </c>
      <c r="C176"/>
      <c r="D176">
        <v>-14647759.382113514</v>
      </c>
      <c r="F176">
        <f t="shared" si="10"/>
        <v>256</v>
      </c>
      <c r="G176" s="7" t="s">
        <v>387</v>
      </c>
      <c r="H176" s="7"/>
      <c r="I176" s="7"/>
      <c r="J176">
        <f t="shared" si="9"/>
        <v>-14647759.382113514</v>
      </c>
      <c r="K176" s="17">
        <f t="shared" si="11"/>
        <v>0</v>
      </c>
      <c r="L176">
        <v>256</v>
      </c>
      <c r="M176" s="7" t="s">
        <v>387</v>
      </c>
      <c r="Q176" s="7">
        <v>-14647759.382113514</v>
      </c>
    </row>
    <row r="177" spans="1:17" x14ac:dyDescent="0.2">
      <c r="A177" s="52" t="s">
        <v>1153</v>
      </c>
      <c r="B177"/>
      <c r="C177"/>
      <c r="D177">
        <v>-16174845.467442786</v>
      </c>
      <c r="F177">
        <f t="shared" si="10"/>
        <v>257</v>
      </c>
      <c r="G177" s="7"/>
      <c r="H177" s="7" t="s">
        <v>1141</v>
      </c>
      <c r="I177" s="7"/>
      <c r="J177">
        <f t="shared" si="9"/>
        <v>-16174845.467442786</v>
      </c>
      <c r="K177" s="17">
        <f t="shared" si="11"/>
        <v>0</v>
      </c>
      <c r="L177">
        <v>257</v>
      </c>
      <c r="N177" s="7" t="s">
        <v>1141</v>
      </c>
      <c r="Q177" s="7">
        <v>-16174845.467442786</v>
      </c>
    </row>
    <row r="178" spans="1:17" x14ac:dyDescent="0.2">
      <c r="A178" s="52">
        <v>255</v>
      </c>
      <c r="B178" t="s">
        <v>770</v>
      </c>
      <c r="C178"/>
      <c r="D178">
        <v>0</v>
      </c>
      <c r="F178">
        <f t="shared" si="10"/>
        <v>258</v>
      </c>
      <c r="G178" t="s">
        <v>770</v>
      </c>
      <c r="I178" t="s">
        <v>46</v>
      </c>
      <c r="J178">
        <f t="shared" si="9"/>
        <v>0</v>
      </c>
      <c r="K178" s="17">
        <f t="shared" si="11"/>
        <v>0</v>
      </c>
      <c r="L178">
        <v>258</v>
      </c>
      <c r="M178" s="7" t="s">
        <v>770</v>
      </c>
      <c r="Q178" s="7">
        <v>0</v>
      </c>
    </row>
    <row r="179" spans="1:17" x14ac:dyDescent="0.2">
      <c r="A179" s="52">
        <v>256</v>
      </c>
      <c r="B179" t="s">
        <v>771</v>
      </c>
      <c r="C179"/>
      <c r="D179">
        <v>415905229.36389285</v>
      </c>
      <c r="F179">
        <f t="shared" si="10"/>
        <v>259</v>
      </c>
      <c r="G179" t="s">
        <v>771</v>
      </c>
      <c r="I179" t="s">
        <v>46</v>
      </c>
      <c r="J179">
        <f t="shared" si="9"/>
        <v>415905229.36389285</v>
      </c>
      <c r="K179" s="17">
        <f t="shared" si="11"/>
        <v>0</v>
      </c>
      <c r="L179">
        <v>259</v>
      </c>
      <c r="M179" s="7" t="s">
        <v>771</v>
      </c>
      <c r="Q179" s="7">
        <v>415905229.36389285</v>
      </c>
    </row>
    <row r="180" spans="1:17" x14ac:dyDescent="0.2">
      <c r="A180" s="52">
        <v>257</v>
      </c>
      <c r="B180" t="s">
        <v>772</v>
      </c>
      <c r="C180"/>
      <c r="D180">
        <v>51479544.106736109</v>
      </c>
      <c r="F180">
        <f t="shared" si="10"/>
        <v>260</v>
      </c>
      <c r="G180" t="s">
        <v>772</v>
      </c>
      <c r="J180">
        <f t="shared" si="9"/>
        <v>51479544.106736109</v>
      </c>
      <c r="K180" s="17">
        <f t="shared" si="11"/>
        <v>0</v>
      </c>
      <c r="L180">
        <v>260</v>
      </c>
      <c r="M180" s="7" t="s">
        <v>772</v>
      </c>
      <c r="Q180" s="7">
        <v>51479544.106736109</v>
      </c>
    </row>
    <row r="181" spans="1:17" x14ac:dyDescent="0.2">
      <c r="A181" s="52">
        <v>258</v>
      </c>
      <c r="B181" t="s">
        <v>46</v>
      </c>
      <c r="C181" t="s">
        <v>773</v>
      </c>
      <c r="D181">
        <v>451209928.00318617</v>
      </c>
      <c r="F181">
        <f t="shared" si="10"/>
        <v>261</v>
      </c>
      <c r="G181" t="s">
        <v>46</v>
      </c>
      <c r="H181" t="s">
        <v>773</v>
      </c>
      <c r="I181" t="s">
        <v>46</v>
      </c>
      <c r="J181">
        <f t="shared" si="9"/>
        <v>451209928.00318617</v>
      </c>
      <c r="K181" s="17">
        <f t="shared" si="11"/>
        <v>0</v>
      </c>
      <c r="L181">
        <v>261</v>
      </c>
      <c r="M181" s="7" t="s">
        <v>46</v>
      </c>
      <c r="N181" s="7" t="s">
        <v>773</v>
      </c>
      <c r="Q181" s="7">
        <v>451209928.00318617</v>
      </c>
    </row>
    <row r="182" spans="1:17" x14ac:dyDescent="0.2">
      <c r="A182" s="52">
        <v>259</v>
      </c>
      <c r="B182" t="s">
        <v>699</v>
      </c>
      <c r="C182" t="s">
        <v>699</v>
      </c>
      <c r="F182">
        <f t="shared" si="10"/>
        <v>262</v>
      </c>
      <c r="G182" t="s">
        <v>699</v>
      </c>
      <c r="H182" t="s">
        <v>699</v>
      </c>
      <c r="I182" t="s">
        <v>46</v>
      </c>
      <c r="J182">
        <f t="shared" si="9"/>
        <v>0</v>
      </c>
      <c r="K182" s="17">
        <f t="shared" si="11"/>
        <v>0</v>
      </c>
      <c r="L182">
        <v>262</v>
      </c>
      <c r="M182" s="7" t="s">
        <v>699</v>
      </c>
      <c r="N182" s="7" t="s">
        <v>699</v>
      </c>
      <c r="Q182" s="7"/>
    </row>
    <row r="183" spans="1:17" x14ac:dyDescent="0.2">
      <c r="A183" s="52">
        <v>260</v>
      </c>
      <c r="B183" t="s">
        <v>767</v>
      </c>
      <c r="C183"/>
      <c r="D183">
        <v>3257794064.9741235</v>
      </c>
      <c r="F183">
        <f t="shared" si="10"/>
        <v>263</v>
      </c>
      <c r="G183" t="s">
        <v>767</v>
      </c>
      <c r="J183">
        <f t="shared" si="9"/>
        <v>3257794064.9741235</v>
      </c>
      <c r="K183" s="17">
        <f t="shared" si="11"/>
        <v>0</v>
      </c>
      <c r="L183">
        <v>263</v>
      </c>
      <c r="M183" s="7" t="s">
        <v>767</v>
      </c>
      <c r="Q183" s="7">
        <v>3257794064.9741235</v>
      </c>
    </row>
    <row r="184" spans="1:17" x14ac:dyDescent="0.2">
      <c r="A184" s="52">
        <v>261</v>
      </c>
      <c r="B184" t="s">
        <v>299</v>
      </c>
      <c r="C184"/>
      <c r="F184">
        <f t="shared" si="10"/>
        <v>264</v>
      </c>
      <c r="G184" t="s">
        <v>299</v>
      </c>
      <c r="J184">
        <f t="shared" si="9"/>
        <v>0</v>
      </c>
      <c r="K184" s="17">
        <f t="shared" si="11"/>
        <v>0</v>
      </c>
      <c r="L184">
        <v>264</v>
      </c>
      <c r="M184" s="7" t="s">
        <v>299</v>
      </c>
      <c r="Q184" s="7"/>
    </row>
    <row r="185" spans="1:17" x14ac:dyDescent="0.2">
      <c r="A185" s="52">
        <v>262</v>
      </c>
      <c r="B185" t="s">
        <v>300</v>
      </c>
      <c r="C185"/>
      <c r="F185">
        <f t="shared" si="10"/>
        <v>265</v>
      </c>
      <c r="G185" t="s">
        <v>300</v>
      </c>
      <c r="I185" t="s">
        <v>46</v>
      </c>
      <c r="J185">
        <f t="shared" si="9"/>
        <v>0</v>
      </c>
      <c r="K185" s="17">
        <f t="shared" si="11"/>
        <v>0</v>
      </c>
      <c r="L185">
        <v>265</v>
      </c>
      <c r="M185" s="7" t="s">
        <v>300</v>
      </c>
      <c r="Q185" s="7"/>
    </row>
    <row r="186" spans="1:17" x14ac:dyDescent="0.2">
      <c r="A186" s="52">
        <v>263</v>
      </c>
      <c r="B186" t="s">
        <v>774</v>
      </c>
      <c r="C186"/>
      <c r="D186">
        <v>27999358.67653789</v>
      </c>
      <c r="F186">
        <f t="shared" si="10"/>
        <v>266</v>
      </c>
      <c r="G186" t="s">
        <v>774</v>
      </c>
      <c r="I186" t="s">
        <v>46</v>
      </c>
      <c r="J186">
        <f t="shared" si="9"/>
        <v>27999358.67653789</v>
      </c>
      <c r="K186" s="17">
        <f t="shared" si="11"/>
        <v>0</v>
      </c>
      <c r="L186">
        <v>266</v>
      </c>
      <c r="M186" s="7" t="s">
        <v>774</v>
      </c>
      <c r="Q186" s="7">
        <v>27999358.67653789</v>
      </c>
    </row>
    <row r="187" spans="1:17" x14ac:dyDescent="0.2">
      <c r="A187" s="52">
        <v>264</v>
      </c>
      <c r="B187" t="s">
        <v>775</v>
      </c>
      <c r="C187"/>
      <c r="F187">
        <f t="shared" si="10"/>
        <v>267</v>
      </c>
      <c r="G187" t="s">
        <v>775</v>
      </c>
      <c r="I187" t="s">
        <v>46</v>
      </c>
      <c r="J187">
        <f t="shared" ref="J187:J250" si="12">VLOOKUP(F187,$L$1:$Q$1034,6,FALSE)</f>
        <v>0</v>
      </c>
      <c r="K187" s="17">
        <f t="shared" si="11"/>
        <v>0</v>
      </c>
      <c r="L187">
        <v>267</v>
      </c>
      <c r="M187" s="7" t="s">
        <v>775</v>
      </c>
      <c r="Q187" s="7"/>
    </row>
    <row r="188" spans="1:17" x14ac:dyDescent="0.2">
      <c r="A188" s="52">
        <v>265</v>
      </c>
      <c r="B188" t="s">
        <v>776</v>
      </c>
      <c r="C188"/>
      <c r="D188">
        <v>16754944.91454871</v>
      </c>
      <c r="F188">
        <f t="shared" si="10"/>
        <v>268</v>
      </c>
      <c r="G188" t="s">
        <v>776</v>
      </c>
      <c r="I188" t="s">
        <v>48</v>
      </c>
      <c r="J188">
        <f t="shared" si="12"/>
        <v>16754944.91454871</v>
      </c>
      <c r="K188" s="17">
        <f t="shared" si="11"/>
        <v>0</v>
      </c>
      <c r="L188">
        <v>268</v>
      </c>
      <c r="M188" s="7" t="s">
        <v>776</v>
      </c>
      <c r="Q188" s="7">
        <v>16754944.91454871</v>
      </c>
    </row>
    <row r="189" spans="1:17" x14ac:dyDescent="0.2">
      <c r="A189" s="52">
        <v>266</v>
      </c>
      <c r="B189" t="s">
        <v>777</v>
      </c>
      <c r="C189"/>
      <c r="D189">
        <v>12401825.374614771</v>
      </c>
      <c r="F189">
        <f t="shared" si="10"/>
        <v>269</v>
      </c>
      <c r="G189" t="s">
        <v>777</v>
      </c>
      <c r="I189" t="s">
        <v>48</v>
      </c>
      <c r="J189">
        <f t="shared" si="12"/>
        <v>12401825.374614771</v>
      </c>
      <c r="K189" s="17">
        <f t="shared" si="11"/>
        <v>0</v>
      </c>
      <c r="L189">
        <v>269</v>
      </c>
      <c r="M189" s="7" t="s">
        <v>777</v>
      </c>
      <c r="Q189" s="7">
        <v>12401825.374614771</v>
      </c>
    </row>
    <row r="190" spans="1:17" x14ac:dyDescent="0.2">
      <c r="A190" s="52">
        <v>267</v>
      </c>
      <c r="B190" t="s">
        <v>778</v>
      </c>
      <c r="C190"/>
      <c r="D190">
        <v>33368387.511126239</v>
      </c>
      <c r="F190">
        <f t="shared" si="10"/>
        <v>270</v>
      </c>
      <c r="G190" t="s">
        <v>778</v>
      </c>
      <c r="I190" t="s">
        <v>48</v>
      </c>
      <c r="J190">
        <f t="shared" si="12"/>
        <v>33368387.511126239</v>
      </c>
      <c r="K190" s="17">
        <f t="shared" si="11"/>
        <v>0</v>
      </c>
      <c r="L190">
        <v>270</v>
      </c>
      <c r="M190" s="7" t="s">
        <v>778</v>
      </c>
      <c r="Q190" s="7">
        <v>33368387.511126239</v>
      </c>
    </row>
    <row r="191" spans="1:17" x14ac:dyDescent="0.2">
      <c r="A191" s="52">
        <v>268</v>
      </c>
      <c r="B191" t="s">
        <v>779</v>
      </c>
      <c r="C191"/>
      <c r="D191">
        <v>5016015.7308679149</v>
      </c>
      <c r="F191">
        <f t="shared" si="10"/>
        <v>271</v>
      </c>
      <c r="G191" t="s">
        <v>779</v>
      </c>
      <c r="I191" t="s">
        <v>48</v>
      </c>
      <c r="J191">
        <f t="shared" si="12"/>
        <v>5016015.7308679149</v>
      </c>
      <c r="K191" s="17">
        <f t="shared" si="11"/>
        <v>0</v>
      </c>
      <c r="L191">
        <v>271</v>
      </c>
      <c r="M191" s="7" t="s">
        <v>779</v>
      </c>
      <c r="Q191" s="7">
        <v>5016015.7308679149</v>
      </c>
    </row>
    <row r="192" spans="1:17" x14ac:dyDescent="0.2">
      <c r="A192" s="52">
        <v>269</v>
      </c>
      <c r="B192" t="s">
        <v>46</v>
      </c>
      <c r="C192" t="s">
        <v>780</v>
      </c>
      <c r="D192">
        <v>67541173.531157643</v>
      </c>
      <c r="F192">
        <f t="shared" si="10"/>
        <v>272</v>
      </c>
      <c r="G192" t="s">
        <v>46</v>
      </c>
      <c r="H192" t="s">
        <v>780</v>
      </c>
      <c r="I192" t="s">
        <v>46</v>
      </c>
      <c r="J192">
        <f t="shared" si="12"/>
        <v>67541173.531157643</v>
      </c>
      <c r="K192" s="17">
        <f t="shared" si="11"/>
        <v>0</v>
      </c>
      <c r="L192">
        <v>272</v>
      </c>
      <c r="M192" s="7" t="s">
        <v>46</v>
      </c>
      <c r="N192" s="7" t="s">
        <v>780</v>
      </c>
      <c r="Q192" s="7">
        <v>67541173.531157643</v>
      </c>
    </row>
    <row r="193" spans="1:17" x14ac:dyDescent="0.2">
      <c r="A193" s="52">
        <v>270</v>
      </c>
      <c r="B193" t="s">
        <v>781</v>
      </c>
      <c r="C193"/>
      <c r="F193">
        <f t="shared" si="10"/>
        <v>273</v>
      </c>
      <c r="G193" t="s">
        <v>781</v>
      </c>
      <c r="J193">
        <f t="shared" si="12"/>
        <v>0</v>
      </c>
      <c r="K193" s="17">
        <f t="shared" si="11"/>
        <v>0</v>
      </c>
      <c r="L193">
        <v>273</v>
      </c>
      <c r="M193" s="7" t="s">
        <v>781</v>
      </c>
      <c r="Q193" s="7"/>
    </row>
    <row r="194" spans="1:17" x14ac:dyDescent="0.2">
      <c r="A194" s="52">
        <v>271</v>
      </c>
      <c r="B194" t="s">
        <v>782</v>
      </c>
      <c r="C194"/>
      <c r="D194">
        <v>0</v>
      </c>
      <c r="F194">
        <f t="shared" si="10"/>
        <v>274</v>
      </c>
      <c r="G194" t="s">
        <v>782</v>
      </c>
      <c r="I194" t="s">
        <v>48</v>
      </c>
      <c r="J194">
        <f t="shared" si="12"/>
        <v>0</v>
      </c>
      <c r="K194" s="17">
        <f t="shared" si="11"/>
        <v>0</v>
      </c>
      <c r="L194">
        <v>274</v>
      </c>
      <c r="M194" s="7" t="s">
        <v>782</v>
      </c>
      <c r="Q194" s="7">
        <v>0</v>
      </c>
    </row>
    <row r="195" spans="1:17" x14ac:dyDescent="0.2">
      <c r="A195" s="52">
        <v>272</v>
      </c>
      <c r="B195" t="s">
        <v>783</v>
      </c>
      <c r="C195"/>
      <c r="D195">
        <v>0</v>
      </c>
      <c r="F195">
        <f t="shared" si="10"/>
        <v>275</v>
      </c>
      <c r="G195" t="s">
        <v>783</v>
      </c>
      <c r="I195" t="s">
        <v>46</v>
      </c>
      <c r="J195">
        <f t="shared" si="12"/>
        <v>0</v>
      </c>
      <c r="K195" s="17">
        <f t="shared" si="11"/>
        <v>0</v>
      </c>
      <c r="L195">
        <v>275</v>
      </c>
      <c r="M195" s="7" t="s">
        <v>783</v>
      </c>
      <c r="Q195" s="7">
        <v>0</v>
      </c>
    </row>
    <row r="196" spans="1:17" x14ac:dyDescent="0.2">
      <c r="A196" s="52">
        <v>273</v>
      </c>
      <c r="B196" t="s">
        <v>784</v>
      </c>
      <c r="C196"/>
      <c r="D196">
        <v>0</v>
      </c>
      <c r="F196">
        <f t="shared" si="10"/>
        <v>276</v>
      </c>
      <c r="G196" t="s">
        <v>784</v>
      </c>
      <c r="I196" t="s">
        <v>48</v>
      </c>
      <c r="J196">
        <f t="shared" si="12"/>
        <v>0</v>
      </c>
      <c r="K196" s="17">
        <f t="shared" si="11"/>
        <v>0</v>
      </c>
      <c r="L196">
        <v>276</v>
      </c>
      <c r="M196" s="7" t="s">
        <v>784</v>
      </c>
      <c r="Q196" s="7">
        <v>0</v>
      </c>
    </row>
    <row r="197" spans="1:17" x14ac:dyDescent="0.2">
      <c r="A197" s="52">
        <v>274</v>
      </c>
      <c r="B197" t="s">
        <v>785</v>
      </c>
      <c r="C197"/>
      <c r="D197">
        <v>0</v>
      </c>
      <c r="F197">
        <f t="shared" si="10"/>
        <v>277</v>
      </c>
      <c r="G197" s="7" t="s">
        <v>1179</v>
      </c>
      <c r="I197" t="s">
        <v>48</v>
      </c>
      <c r="J197">
        <f t="shared" si="12"/>
        <v>0</v>
      </c>
      <c r="K197" s="17">
        <f t="shared" si="11"/>
        <v>0</v>
      </c>
      <c r="L197">
        <v>277</v>
      </c>
      <c r="M197" s="7" t="s">
        <v>1179</v>
      </c>
      <c r="Q197" s="7">
        <v>0</v>
      </c>
    </row>
    <row r="198" spans="1:17" x14ac:dyDescent="0.2">
      <c r="A198" s="52">
        <v>275</v>
      </c>
      <c r="B198" s="7" t="s">
        <v>1180</v>
      </c>
      <c r="C198" s="7"/>
      <c r="D198">
        <v>0</v>
      </c>
      <c r="F198">
        <f t="shared" si="10"/>
        <v>278</v>
      </c>
      <c r="G198" s="7" t="s">
        <v>1180</v>
      </c>
      <c r="H198" s="7"/>
      <c r="I198" t="s">
        <v>48</v>
      </c>
      <c r="J198">
        <f t="shared" si="12"/>
        <v>0</v>
      </c>
      <c r="K198" s="17">
        <f t="shared" si="11"/>
        <v>0</v>
      </c>
      <c r="L198">
        <v>278</v>
      </c>
      <c r="M198" s="7" t="s">
        <v>1180</v>
      </c>
      <c r="Q198" s="7">
        <v>0</v>
      </c>
    </row>
    <row r="199" spans="1:17" x14ac:dyDescent="0.2">
      <c r="A199" s="52">
        <v>276</v>
      </c>
      <c r="B199" s="7" t="s">
        <v>786</v>
      </c>
      <c r="C199" s="7"/>
      <c r="D199">
        <v>0</v>
      </c>
      <c r="F199">
        <f t="shared" si="10"/>
        <v>279</v>
      </c>
      <c r="G199" s="7" t="s">
        <v>786</v>
      </c>
      <c r="H199" s="7"/>
      <c r="I199" t="s">
        <v>46</v>
      </c>
      <c r="J199">
        <f t="shared" si="12"/>
        <v>0</v>
      </c>
      <c r="K199" s="17">
        <f t="shared" si="11"/>
        <v>0</v>
      </c>
      <c r="L199">
        <v>279</v>
      </c>
      <c r="M199" s="7" t="s">
        <v>786</v>
      </c>
      <c r="Q199" s="7">
        <v>0</v>
      </c>
    </row>
    <row r="200" spans="1:17" x14ac:dyDescent="0.2">
      <c r="A200" s="52">
        <v>277</v>
      </c>
      <c r="B200" s="7" t="s">
        <v>46</v>
      </c>
      <c r="C200" s="7" t="s">
        <v>787</v>
      </c>
      <c r="D200">
        <v>0</v>
      </c>
      <c r="F200">
        <f t="shared" si="10"/>
        <v>280</v>
      </c>
      <c r="G200" s="7" t="s">
        <v>46</v>
      </c>
      <c r="H200" s="7" t="s">
        <v>787</v>
      </c>
      <c r="I200" t="s">
        <v>46</v>
      </c>
      <c r="J200">
        <f t="shared" si="12"/>
        <v>0</v>
      </c>
      <c r="K200" s="17">
        <f t="shared" si="11"/>
        <v>0</v>
      </c>
      <c r="L200">
        <v>280</v>
      </c>
      <c r="M200" s="7" t="s">
        <v>46</v>
      </c>
      <c r="N200" s="7" t="s">
        <v>787</v>
      </c>
      <c r="Q200" s="7">
        <v>0</v>
      </c>
    </row>
    <row r="201" spans="1:17" x14ac:dyDescent="0.2">
      <c r="A201" s="52">
        <v>278</v>
      </c>
      <c r="B201" s="7" t="s">
        <v>46</v>
      </c>
      <c r="C201" s="7" t="s">
        <v>318</v>
      </c>
      <c r="D201">
        <v>0</v>
      </c>
      <c r="F201">
        <f t="shared" si="10"/>
        <v>281</v>
      </c>
      <c r="G201" s="7" t="s">
        <v>46</v>
      </c>
      <c r="H201" s="7" t="s">
        <v>318</v>
      </c>
      <c r="I201" t="s">
        <v>48</v>
      </c>
      <c r="J201">
        <f t="shared" si="12"/>
        <v>0</v>
      </c>
      <c r="K201" s="17">
        <f t="shared" si="11"/>
        <v>0</v>
      </c>
      <c r="L201">
        <v>281</v>
      </c>
      <c r="M201" s="7" t="s">
        <v>46</v>
      </c>
      <c r="N201" s="7" t="s">
        <v>318</v>
      </c>
      <c r="Q201" s="7">
        <v>0</v>
      </c>
    </row>
    <row r="202" spans="1:17" x14ac:dyDescent="0.2">
      <c r="A202" s="52">
        <v>279</v>
      </c>
      <c r="B202" t="s">
        <v>46</v>
      </c>
      <c r="C202" t="s">
        <v>46</v>
      </c>
      <c r="F202">
        <f t="shared" si="10"/>
        <v>282</v>
      </c>
      <c r="G202" t="s">
        <v>46</v>
      </c>
      <c r="H202" t="s">
        <v>46</v>
      </c>
      <c r="I202" t="s">
        <v>46</v>
      </c>
      <c r="J202">
        <f t="shared" si="12"/>
        <v>0</v>
      </c>
      <c r="K202" s="17">
        <f t="shared" si="11"/>
        <v>0</v>
      </c>
      <c r="L202">
        <v>282</v>
      </c>
      <c r="M202" s="7" t="s">
        <v>46</v>
      </c>
      <c r="N202" s="7" t="s">
        <v>46</v>
      </c>
      <c r="Q202" s="7"/>
    </row>
    <row r="203" spans="1:17" x14ac:dyDescent="0.2">
      <c r="A203" s="52">
        <v>280</v>
      </c>
      <c r="B203" t="s">
        <v>46</v>
      </c>
      <c r="C203" t="s">
        <v>319</v>
      </c>
      <c r="D203">
        <v>95540532.207695529</v>
      </c>
      <c r="F203">
        <f t="shared" si="10"/>
        <v>283</v>
      </c>
      <c r="G203" t="s">
        <v>46</v>
      </c>
      <c r="H203" t="s">
        <v>319</v>
      </c>
      <c r="I203" t="s">
        <v>46</v>
      </c>
      <c r="J203">
        <f t="shared" si="12"/>
        <v>95540532.207695529</v>
      </c>
      <c r="K203" s="17">
        <f t="shared" si="11"/>
        <v>0</v>
      </c>
      <c r="L203">
        <v>283</v>
      </c>
      <c r="M203" s="7" t="s">
        <v>46</v>
      </c>
      <c r="N203" s="7" t="s">
        <v>319</v>
      </c>
      <c r="Q203" s="7">
        <v>95540532.207695529</v>
      </c>
    </row>
    <row r="204" spans="1:17" x14ac:dyDescent="0.2">
      <c r="A204" s="52">
        <v>281</v>
      </c>
      <c r="B204" t="s">
        <v>46</v>
      </c>
      <c r="C204" t="s">
        <v>46</v>
      </c>
      <c r="F204">
        <f t="shared" si="10"/>
        <v>284</v>
      </c>
      <c r="G204" t="s">
        <v>46</v>
      </c>
      <c r="H204" t="s">
        <v>46</v>
      </c>
      <c r="I204" t="s">
        <v>46</v>
      </c>
      <c r="J204">
        <f t="shared" si="12"/>
        <v>0</v>
      </c>
      <c r="K204" s="17">
        <f t="shared" si="11"/>
        <v>0</v>
      </c>
      <c r="L204">
        <v>284</v>
      </c>
      <c r="M204" s="7" t="s">
        <v>46</v>
      </c>
      <c r="N204" s="7" t="s">
        <v>46</v>
      </c>
      <c r="Q204" s="7"/>
    </row>
    <row r="205" spans="1:17" x14ac:dyDescent="0.2">
      <c r="A205" s="52">
        <v>282</v>
      </c>
      <c r="B205" t="s">
        <v>767</v>
      </c>
      <c r="C205"/>
      <c r="D205">
        <v>3353334597.181819</v>
      </c>
      <c r="F205">
        <f t="shared" si="10"/>
        <v>285</v>
      </c>
      <c r="G205" t="s">
        <v>767</v>
      </c>
      <c r="I205" t="s">
        <v>46</v>
      </c>
      <c r="J205">
        <f t="shared" si="12"/>
        <v>3353334597.181819</v>
      </c>
      <c r="K205" s="17">
        <f t="shared" si="11"/>
        <v>0</v>
      </c>
      <c r="L205">
        <v>285</v>
      </c>
      <c r="M205" s="7" t="s">
        <v>767</v>
      </c>
      <c r="Q205" s="7">
        <v>3353334597.181819</v>
      </c>
    </row>
    <row r="206" spans="1:17" x14ac:dyDescent="0.2">
      <c r="A206" s="52">
        <v>283</v>
      </c>
      <c r="B206" t="s">
        <v>285</v>
      </c>
      <c r="C206"/>
      <c r="F206">
        <f t="shared" ref="F206:F269" si="13">F205+1</f>
        <v>286</v>
      </c>
      <c r="G206" s="7" t="s">
        <v>285</v>
      </c>
      <c r="J206">
        <f t="shared" si="12"/>
        <v>0</v>
      </c>
      <c r="K206" s="17">
        <f t="shared" ref="K206:K269" si="14">IF(AND(L206=F206,G206=M206,H206=N206),0,1)</f>
        <v>0</v>
      </c>
      <c r="L206">
        <v>286</v>
      </c>
      <c r="M206" s="7" t="s">
        <v>285</v>
      </c>
      <c r="Q206" s="7"/>
    </row>
    <row r="207" spans="1:17" x14ac:dyDescent="0.2">
      <c r="A207" s="52">
        <v>284</v>
      </c>
      <c r="B207" t="s">
        <v>699</v>
      </c>
      <c r="C207"/>
      <c r="F207">
        <f t="shared" si="13"/>
        <v>287</v>
      </c>
      <c r="G207" t="s">
        <v>699</v>
      </c>
      <c r="J207">
        <f t="shared" si="12"/>
        <v>0</v>
      </c>
      <c r="K207" s="17">
        <f t="shared" si="14"/>
        <v>0</v>
      </c>
      <c r="L207">
        <v>287</v>
      </c>
      <c r="M207" s="7" t="s">
        <v>699</v>
      </c>
      <c r="Q207" s="7"/>
    </row>
    <row r="208" spans="1:17" x14ac:dyDescent="0.2">
      <c r="A208" s="52">
        <v>285</v>
      </c>
      <c r="B208" t="s">
        <v>767</v>
      </c>
      <c r="C208"/>
      <c r="D208">
        <v>3353334597.181819</v>
      </c>
      <c r="F208">
        <f t="shared" si="13"/>
        <v>288</v>
      </c>
      <c r="G208" t="s">
        <v>767</v>
      </c>
      <c r="J208">
        <f t="shared" si="12"/>
        <v>3353334597.181819</v>
      </c>
      <c r="K208" s="17">
        <f t="shared" si="14"/>
        <v>0</v>
      </c>
      <c r="L208">
        <v>288</v>
      </c>
      <c r="M208" s="7" t="s">
        <v>767</v>
      </c>
      <c r="Q208" s="7">
        <v>3353334597.181819</v>
      </c>
    </row>
    <row r="209" spans="1:17" x14ac:dyDescent="0.2">
      <c r="A209" s="52">
        <v>286</v>
      </c>
      <c r="B209" t="s">
        <v>299</v>
      </c>
      <c r="C209"/>
      <c r="F209">
        <f t="shared" si="13"/>
        <v>289</v>
      </c>
      <c r="G209" t="s">
        <v>299</v>
      </c>
      <c r="J209">
        <f t="shared" si="12"/>
        <v>0</v>
      </c>
      <c r="K209" s="17">
        <f t="shared" si="14"/>
        <v>0</v>
      </c>
      <c r="L209">
        <v>289</v>
      </c>
      <c r="M209" s="7" t="s">
        <v>299</v>
      </c>
      <c r="Q209" s="7"/>
    </row>
    <row r="210" spans="1:17" x14ac:dyDescent="0.2">
      <c r="A210" s="52">
        <v>287</v>
      </c>
      <c r="B210" t="s">
        <v>788</v>
      </c>
      <c r="C210"/>
      <c r="F210">
        <f t="shared" si="13"/>
        <v>290</v>
      </c>
      <c r="G210" t="s">
        <v>788</v>
      </c>
      <c r="J210">
        <f t="shared" si="12"/>
        <v>0</v>
      </c>
      <c r="K210" s="17">
        <f t="shared" si="14"/>
        <v>0</v>
      </c>
      <c r="L210">
        <v>290</v>
      </c>
      <c r="M210" s="7" t="s">
        <v>788</v>
      </c>
      <c r="Q210" s="7"/>
    </row>
    <row r="211" spans="1:17" x14ac:dyDescent="0.2">
      <c r="A211" s="52">
        <v>288</v>
      </c>
      <c r="B211" t="s">
        <v>789</v>
      </c>
      <c r="C211"/>
      <c r="D211">
        <v>0</v>
      </c>
      <c r="F211">
        <f t="shared" si="13"/>
        <v>291</v>
      </c>
      <c r="G211" t="s">
        <v>789</v>
      </c>
      <c r="I211" t="s">
        <v>48</v>
      </c>
      <c r="J211">
        <f t="shared" si="12"/>
        <v>0</v>
      </c>
      <c r="K211" s="17">
        <f t="shared" si="14"/>
        <v>0</v>
      </c>
      <c r="L211">
        <v>291</v>
      </c>
      <c r="M211" s="7" t="s">
        <v>789</v>
      </c>
      <c r="Q211" s="7">
        <v>0</v>
      </c>
    </row>
    <row r="212" spans="1:17" x14ac:dyDescent="0.2">
      <c r="A212" s="52">
        <v>289</v>
      </c>
      <c r="B212" t="s">
        <v>790</v>
      </c>
      <c r="C212"/>
      <c r="D212">
        <v>1525564.0615912878</v>
      </c>
      <c r="F212">
        <f t="shared" si="13"/>
        <v>292</v>
      </c>
      <c r="G212" t="s">
        <v>790</v>
      </c>
      <c r="I212" t="s">
        <v>48</v>
      </c>
      <c r="J212">
        <f t="shared" si="12"/>
        <v>1525564.0615912878</v>
      </c>
      <c r="K212" s="17">
        <f t="shared" si="14"/>
        <v>0</v>
      </c>
      <c r="L212">
        <v>292</v>
      </c>
      <c r="M212" s="7" t="s">
        <v>790</v>
      </c>
      <c r="Q212" s="7">
        <v>1525564.0615912878</v>
      </c>
    </row>
    <row r="213" spans="1:17" x14ac:dyDescent="0.2">
      <c r="A213" s="52">
        <v>290</v>
      </c>
      <c r="B213" t="s">
        <v>791</v>
      </c>
      <c r="C213"/>
      <c r="D213">
        <v>0</v>
      </c>
      <c r="F213">
        <f t="shared" si="13"/>
        <v>293</v>
      </c>
      <c r="G213" t="s">
        <v>791</v>
      </c>
      <c r="I213" t="s">
        <v>48</v>
      </c>
      <c r="J213">
        <f t="shared" si="12"/>
        <v>0</v>
      </c>
      <c r="K213" s="17">
        <f t="shared" si="14"/>
        <v>0</v>
      </c>
      <c r="L213">
        <v>293</v>
      </c>
      <c r="M213" s="7" t="s">
        <v>791</v>
      </c>
      <c r="Q213" s="7">
        <v>0</v>
      </c>
    </row>
    <row r="214" spans="1:17" x14ac:dyDescent="0.2">
      <c r="A214" s="52">
        <v>291</v>
      </c>
      <c r="B214" t="s">
        <v>792</v>
      </c>
      <c r="C214"/>
      <c r="D214">
        <v>0</v>
      </c>
      <c r="F214">
        <f t="shared" si="13"/>
        <v>294</v>
      </c>
      <c r="G214" t="s">
        <v>792</v>
      </c>
      <c r="I214" t="s">
        <v>48</v>
      </c>
      <c r="J214">
        <f t="shared" si="12"/>
        <v>0</v>
      </c>
      <c r="K214" s="17">
        <f t="shared" si="14"/>
        <v>0</v>
      </c>
      <c r="L214">
        <v>294</v>
      </c>
      <c r="M214" s="7" t="s">
        <v>792</v>
      </c>
      <c r="Q214" s="7">
        <v>0</v>
      </c>
    </row>
    <row r="215" spans="1:17" x14ac:dyDescent="0.2">
      <c r="A215" s="52">
        <v>292</v>
      </c>
      <c r="B215" t="s">
        <v>793</v>
      </c>
      <c r="C215"/>
      <c r="D215">
        <v>1500272.7654098354</v>
      </c>
      <c r="F215">
        <f t="shared" si="13"/>
        <v>295</v>
      </c>
      <c r="G215" t="s">
        <v>793</v>
      </c>
      <c r="I215" t="s">
        <v>48</v>
      </c>
      <c r="J215">
        <f t="shared" si="12"/>
        <v>1500272.7654098354</v>
      </c>
      <c r="K215" s="17">
        <f t="shared" si="14"/>
        <v>0</v>
      </c>
      <c r="L215">
        <v>295</v>
      </c>
      <c r="M215" s="7" t="s">
        <v>793</v>
      </c>
      <c r="Q215" s="7">
        <v>1500272.7654098354</v>
      </c>
    </row>
    <row r="216" spans="1:17" x14ac:dyDescent="0.2">
      <c r="A216" s="52">
        <v>293</v>
      </c>
      <c r="B216" t="s">
        <v>794</v>
      </c>
      <c r="C216"/>
      <c r="D216">
        <v>0</v>
      </c>
      <c r="F216">
        <f t="shared" si="13"/>
        <v>296</v>
      </c>
      <c r="G216" t="s">
        <v>794</v>
      </c>
      <c r="I216" t="s">
        <v>48</v>
      </c>
      <c r="J216">
        <f t="shared" si="12"/>
        <v>0</v>
      </c>
      <c r="K216" s="17">
        <f t="shared" si="14"/>
        <v>0</v>
      </c>
      <c r="L216">
        <v>296</v>
      </c>
      <c r="M216" s="7" t="s">
        <v>794</v>
      </c>
      <c r="Q216" s="7">
        <v>0</v>
      </c>
    </row>
    <row r="217" spans="1:17" x14ac:dyDescent="0.2">
      <c r="A217" s="52">
        <v>294</v>
      </c>
      <c r="B217" t="s">
        <v>795</v>
      </c>
      <c r="C217"/>
      <c r="D217">
        <v>0</v>
      </c>
      <c r="F217">
        <f t="shared" si="13"/>
        <v>297</v>
      </c>
      <c r="G217" t="s">
        <v>795</v>
      </c>
      <c r="I217" t="s">
        <v>48</v>
      </c>
      <c r="J217">
        <f t="shared" si="12"/>
        <v>0</v>
      </c>
      <c r="K217" s="17">
        <f t="shared" si="14"/>
        <v>0</v>
      </c>
      <c r="L217">
        <v>297</v>
      </c>
      <c r="M217" s="7" t="s">
        <v>795</v>
      </c>
      <c r="Q217" s="7">
        <v>0</v>
      </c>
    </row>
    <row r="218" spans="1:17" x14ac:dyDescent="0.2">
      <c r="A218" s="52">
        <v>295</v>
      </c>
      <c r="B218" t="s">
        <v>796</v>
      </c>
      <c r="C218"/>
      <c r="D218">
        <v>0</v>
      </c>
      <c r="F218">
        <f t="shared" si="13"/>
        <v>298</v>
      </c>
      <c r="G218" t="s">
        <v>796</v>
      </c>
      <c r="I218" t="s">
        <v>48</v>
      </c>
      <c r="J218">
        <f t="shared" si="12"/>
        <v>0</v>
      </c>
      <c r="K218" s="17">
        <f t="shared" si="14"/>
        <v>0</v>
      </c>
      <c r="L218">
        <v>298</v>
      </c>
      <c r="M218" s="7" t="s">
        <v>796</v>
      </c>
      <c r="Q218" s="7">
        <v>0</v>
      </c>
    </row>
    <row r="219" spans="1:17" x14ac:dyDescent="0.2">
      <c r="A219" s="52">
        <v>296</v>
      </c>
      <c r="B219" t="s">
        <v>46</v>
      </c>
      <c r="C219" t="s">
        <v>329</v>
      </c>
      <c r="D219">
        <v>3025836.8270011232</v>
      </c>
      <c r="F219">
        <f t="shared" si="13"/>
        <v>299</v>
      </c>
      <c r="G219" t="s">
        <v>46</v>
      </c>
      <c r="H219" t="s">
        <v>329</v>
      </c>
      <c r="I219" t="s">
        <v>46</v>
      </c>
      <c r="J219">
        <f t="shared" si="12"/>
        <v>3025836.8270011232</v>
      </c>
      <c r="K219" s="17">
        <f t="shared" si="14"/>
        <v>0</v>
      </c>
      <c r="L219">
        <v>299</v>
      </c>
      <c r="M219" s="7" t="s">
        <v>46</v>
      </c>
      <c r="N219" s="7" t="s">
        <v>329</v>
      </c>
      <c r="Q219" s="7">
        <v>3025836.8270011232</v>
      </c>
    </row>
    <row r="220" spans="1:17" x14ac:dyDescent="0.2">
      <c r="A220" s="52">
        <v>297</v>
      </c>
      <c r="B220"/>
      <c r="C220"/>
      <c r="F220">
        <f t="shared" si="13"/>
        <v>300</v>
      </c>
      <c r="J220">
        <f t="shared" si="12"/>
        <v>0</v>
      </c>
      <c r="K220" s="17">
        <f t="shared" si="14"/>
        <v>0</v>
      </c>
      <c r="L220">
        <v>300</v>
      </c>
      <c r="M220" s="7" t="s">
        <v>46</v>
      </c>
      <c r="N220" s="7" t="s">
        <v>46</v>
      </c>
      <c r="Q220" s="7"/>
    </row>
    <row r="221" spans="1:17" x14ac:dyDescent="0.2">
      <c r="A221" s="52">
        <v>298</v>
      </c>
      <c r="B221" t="s">
        <v>971</v>
      </c>
      <c r="C221"/>
      <c r="D221">
        <v>0</v>
      </c>
      <c r="F221">
        <f t="shared" si="13"/>
        <v>301</v>
      </c>
      <c r="H221" t="s">
        <v>1181</v>
      </c>
      <c r="I221" t="s">
        <v>46</v>
      </c>
      <c r="J221">
        <f t="shared" si="12"/>
        <v>0</v>
      </c>
      <c r="K221" s="17">
        <f t="shared" si="14"/>
        <v>0</v>
      </c>
      <c r="L221">
        <v>301</v>
      </c>
      <c r="N221" s="7" t="s">
        <v>1181</v>
      </c>
      <c r="Q221" s="7">
        <v>0</v>
      </c>
    </row>
    <row r="222" spans="1:17" x14ac:dyDescent="0.2">
      <c r="A222" s="52">
        <v>299</v>
      </c>
      <c r="B222" t="s">
        <v>46</v>
      </c>
      <c r="C222" t="s">
        <v>46</v>
      </c>
      <c r="F222">
        <f t="shared" si="13"/>
        <v>302</v>
      </c>
      <c r="G222" t="s">
        <v>46</v>
      </c>
      <c r="H222" t="s">
        <v>46</v>
      </c>
      <c r="J222">
        <f t="shared" si="12"/>
        <v>0</v>
      </c>
      <c r="K222" s="17">
        <f t="shared" si="14"/>
        <v>0</v>
      </c>
      <c r="L222">
        <v>302</v>
      </c>
      <c r="Q222" s="7"/>
    </row>
    <row r="223" spans="1:17" x14ac:dyDescent="0.2">
      <c r="A223" s="52">
        <v>300</v>
      </c>
      <c r="B223" t="s">
        <v>797</v>
      </c>
      <c r="C223"/>
      <c r="F223">
        <f t="shared" si="13"/>
        <v>303</v>
      </c>
      <c r="G223" t="s">
        <v>797</v>
      </c>
      <c r="I223" t="s">
        <v>46</v>
      </c>
      <c r="J223">
        <f t="shared" si="12"/>
        <v>0</v>
      </c>
      <c r="K223" s="17">
        <f t="shared" si="14"/>
        <v>0</v>
      </c>
      <c r="L223">
        <v>303</v>
      </c>
      <c r="M223" s="7" t="s">
        <v>797</v>
      </c>
      <c r="Q223" s="7"/>
    </row>
    <row r="224" spans="1:17" x14ac:dyDescent="0.2">
      <c r="A224" s="52">
        <v>301</v>
      </c>
      <c r="B224" t="s">
        <v>798</v>
      </c>
      <c r="C224"/>
      <c r="F224">
        <f t="shared" si="13"/>
        <v>304</v>
      </c>
      <c r="G224" t="s">
        <v>798</v>
      </c>
      <c r="J224">
        <f t="shared" si="12"/>
        <v>0</v>
      </c>
      <c r="K224" s="17">
        <f t="shared" si="14"/>
        <v>0</v>
      </c>
      <c r="L224">
        <v>304</v>
      </c>
      <c r="M224" s="7" t="s">
        <v>798</v>
      </c>
      <c r="Q224" s="7"/>
    </row>
    <row r="225" spans="1:17" x14ac:dyDescent="0.2">
      <c r="A225" s="52">
        <v>302</v>
      </c>
      <c r="B225" t="s">
        <v>46</v>
      </c>
      <c r="C225" t="s">
        <v>799</v>
      </c>
      <c r="D225">
        <v>0</v>
      </c>
      <c r="F225">
        <f t="shared" si="13"/>
        <v>305</v>
      </c>
      <c r="G225" t="s">
        <v>46</v>
      </c>
      <c r="H225" t="s">
        <v>799</v>
      </c>
      <c r="J225">
        <f t="shared" si="12"/>
        <v>0</v>
      </c>
      <c r="K225" s="17">
        <f t="shared" si="14"/>
        <v>0</v>
      </c>
      <c r="L225">
        <v>305</v>
      </c>
      <c r="M225" s="7" t="s">
        <v>46</v>
      </c>
      <c r="N225" s="7" t="s">
        <v>799</v>
      </c>
      <c r="Q225" s="7">
        <v>0</v>
      </c>
    </row>
    <row r="226" spans="1:17" x14ac:dyDescent="0.2">
      <c r="A226" s="52">
        <v>303</v>
      </c>
      <c r="B226" t="s">
        <v>46</v>
      </c>
      <c r="C226" t="s">
        <v>800</v>
      </c>
      <c r="D226">
        <v>0</v>
      </c>
      <c r="F226">
        <f t="shared" si="13"/>
        <v>306</v>
      </c>
      <c r="G226" t="s">
        <v>46</v>
      </c>
      <c r="H226" t="s">
        <v>800</v>
      </c>
      <c r="J226">
        <f t="shared" si="12"/>
        <v>0</v>
      </c>
      <c r="K226" s="17">
        <f t="shared" si="14"/>
        <v>0</v>
      </c>
      <c r="L226">
        <v>306</v>
      </c>
      <c r="M226" s="7" t="s">
        <v>46</v>
      </c>
      <c r="N226" s="7" t="s">
        <v>800</v>
      </c>
      <c r="Q226" s="7">
        <v>0</v>
      </c>
    </row>
    <row r="227" spans="1:17" x14ac:dyDescent="0.2">
      <c r="A227" s="52">
        <v>304</v>
      </c>
      <c r="B227" t="s">
        <v>699</v>
      </c>
      <c r="C227" t="s">
        <v>801</v>
      </c>
      <c r="D227">
        <v>0</v>
      </c>
      <c r="F227">
        <f t="shared" si="13"/>
        <v>307</v>
      </c>
      <c r="G227" t="s">
        <v>699</v>
      </c>
      <c r="H227" t="s">
        <v>801</v>
      </c>
      <c r="J227">
        <f t="shared" si="12"/>
        <v>0</v>
      </c>
      <c r="K227" s="17">
        <f t="shared" si="14"/>
        <v>0</v>
      </c>
      <c r="L227">
        <v>307</v>
      </c>
      <c r="M227" s="7" t="s">
        <v>699</v>
      </c>
      <c r="N227" s="7" t="s">
        <v>801</v>
      </c>
      <c r="Q227" s="7">
        <v>0</v>
      </c>
    </row>
    <row r="228" spans="1:17" x14ac:dyDescent="0.2">
      <c r="A228" s="52">
        <v>305</v>
      </c>
      <c r="B228" t="s">
        <v>337</v>
      </c>
      <c r="C228"/>
      <c r="F228">
        <f t="shared" si="13"/>
        <v>308</v>
      </c>
      <c r="G228" t="s">
        <v>337</v>
      </c>
      <c r="J228">
        <f t="shared" si="12"/>
        <v>0</v>
      </c>
      <c r="K228" s="17">
        <f t="shared" si="14"/>
        <v>0</v>
      </c>
      <c r="L228">
        <v>308</v>
      </c>
      <c r="M228" s="7" t="s">
        <v>337</v>
      </c>
      <c r="Q228" s="7"/>
    </row>
    <row r="229" spans="1:17" x14ac:dyDescent="0.2">
      <c r="A229" s="52">
        <v>306</v>
      </c>
      <c r="B229"/>
      <c r="C229" t="s">
        <v>1182</v>
      </c>
      <c r="D229">
        <v>0</v>
      </c>
      <c r="F229">
        <f t="shared" si="13"/>
        <v>309</v>
      </c>
      <c r="H229" t="s">
        <v>1182</v>
      </c>
      <c r="J229">
        <f t="shared" si="12"/>
        <v>0</v>
      </c>
      <c r="K229" s="17">
        <f t="shared" si="14"/>
        <v>0</v>
      </c>
      <c r="L229">
        <v>309</v>
      </c>
      <c r="N229" s="7" t="s">
        <v>1182</v>
      </c>
      <c r="Q229" s="7">
        <v>0</v>
      </c>
    </row>
    <row r="230" spans="1:17" x14ac:dyDescent="0.2">
      <c r="A230" s="52">
        <v>307</v>
      </c>
      <c r="B230"/>
      <c r="C230" t="s">
        <v>1183</v>
      </c>
      <c r="D230">
        <v>190185.71643479681</v>
      </c>
      <c r="F230">
        <f t="shared" si="13"/>
        <v>310</v>
      </c>
      <c r="H230" t="s">
        <v>1183</v>
      </c>
      <c r="J230">
        <f t="shared" si="12"/>
        <v>190185.71643479681</v>
      </c>
      <c r="K230" s="17">
        <f t="shared" si="14"/>
        <v>0</v>
      </c>
      <c r="L230">
        <v>310</v>
      </c>
      <c r="N230" s="7" t="s">
        <v>1183</v>
      </c>
      <c r="Q230" s="7">
        <v>190185.71643479681</v>
      </c>
    </row>
    <row r="231" spans="1:17" x14ac:dyDescent="0.2">
      <c r="A231" s="52">
        <v>308</v>
      </c>
      <c r="B231"/>
      <c r="C231" t="s">
        <v>1184</v>
      </c>
      <c r="D231">
        <v>0</v>
      </c>
      <c r="F231">
        <f t="shared" si="13"/>
        <v>311</v>
      </c>
      <c r="H231" t="s">
        <v>1184</v>
      </c>
      <c r="J231">
        <f t="shared" si="12"/>
        <v>0</v>
      </c>
      <c r="K231" s="17">
        <f t="shared" si="14"/>
        <v>0</v>
      </c>
      <c r="L231">
        <v>311</v>
      </c>
      <c r="N231" s="7" t="s">
        <v>1184</v>
      </c>
      <c r="Q231" s="7">
        <v>0</v>
      </c>
    </row>
    <row r="232" spans="1:17" x14ac:dyDescent="0.2">
      <c r="A232" s="52">
        <v>309</v>
      </c>
      <c r="B232"/>
      <c r="C232" t="s">
        <v>1369</v>
      </c>
      <c r="D232">
        <v>1408857.42</v>
      </c>
      <c r="F232">
        <f t="shared" si="13"/>
        <v>312</v>
      </c>
      <c r="H232" t="s">
        <v>1369</v>
      </c>
      <c r="J232">
        <f t="shared" si="12"/>
        <v>1408857.42</v>
      </c>
      <c r="K232" s="17">
        <f t="shared" si="14"/>
        <v>0</v>
      </c>
      <c r="L232">
        <v>312</v>
      </c>
      <c r="N232" s="7" t="s">
        <v>1369</v>
      </c>
      <c r="Q232" s="7">
        <v>1408857.42</v>
      </c>
    </row>
    <row r="233" spans="1:17" x14ac:dyDescent="0.2">
      <c r="A233" s="52">
        <v>310</v>
      </c>
      <c r="B233"/>
      <c r="C233" t="s">
        <v>1185</v>
      </c>
      <c r="D233">
        <v>0</v>
      </c>
      <c r="F233">
        <f t="shared" si="13"/>
        <v>313</v>
      </c>
      <c r="H233" t="s">
        <v>1185</v>
      </c>
      <c r="J233">
        <f t="shared" si="12"/>
        <v>0</v>
      </c>
      <c r="K233" s="17">
        <f t="shared" si="14"/>
        <v>0</v>
      </c>
      <c r="L233">
        <v>313</v>
      </c>
      <c r="N233" s="7" t="s">
        <v>1185</v>
      </c>
      <c r="Q233" s="7">
        <v>0</v>
      </c>
    </row>
    <row r="234" spans="1:17" x14ac:dyDescent="0.2">
      <c r="A234" s="52">
        <v>311</v>
      </c>
      <c r="B234"/>
      <c r="C234" t="s">
        <v>1186</v>
      </c>
      <c r="D234">
        <v>0</v>
      </c>
      <c r="F234">
        <f t="shared" si="13"/>
        <v>314</v>
      </c>
      <c r="H234" t="s">
        <v>1186</v>
      </c>
      <c r="J234">
        <f t="shared" si="12"/>
        <v>0</v>
      </c>
      <c r="K234" s="17">
        <f t="shared" si="14"/>
        <v>0</v>
      </c>
      <c r="L234">
        <v>314</v>
      </c>
      <c r="N234" s="7" t="s">
        <v>1186</v>
      </c>
      <c r="Q234" s="7">
        <v>0</v>
      </c>
    </row>
    <row r="235" spans="1:17" x14ac:dyDescent="0.2">
      <c r="A235" s="52" t="s">
        <v>1290</v>
      </c>
      <c r="B235"/>
      <c r="C235" t="s">
        <v>1187</v>
      </c>
      <c r="D235">
        <v>13495438</v>
      </c>
      <c r="F235">
        <f t="shared" si="13"/>
        <v>315</v>
      </c>
      <c r="H235" t="s">
        <v>1187</v>
      </c>
      <c r="J235">
        <f t="shared" si="12"/>
        <v>13495438</v>
      </c>
      <c r="K235" s="17">
        <f t="shared" si="14"/>
        <v>0</v>
      </c>
      <c r="L235">
        <v>315</v>
      </c>
      <c r="N235" s="7" t="s">
        <v>1187</v>
      </c>
      <c r="Q235" s="7">
        <v>13495438</v>
      </c>
    </row>
    <row r="236" spans="1:17" x14ac:dyDescent="0.2">
      <c r="A236" s="52" t="s">
        <v>1291</v>
      </c>
      <c r="B236"/>
      <c r="C236" t="s">
        <v>1188</v>
      </c>
      <c r="D236">
        <v>0</v>
      </c>
      <c r="F236">
        <f t="shared" si="13"/>
        <v>316</v>
      </c>
      <c r="H236" t="s">
        <v>1188</v>
      </c>
      <c r="J236">
        <f t="shared" si="12"/>
        <v>0</v>
      </c>
      <c r="K236" s="17">
        <f t="shared" si="14"/>
        <v>0</v>
      </c>
      <c r="L236">
        <v>316</v>
      </c>
      <c r="N236" s="7" t="s">
        <v>1188</v>
      </c>
      <c r="Q236" s="7">
        <v>0</v>
      </c>
    </row>
    <row r="237" spans="1:17" x14ac:dyDescent="0.2">
      <c r="A237" s="52" t="s">
        <v>1292</v>
      </c>
      <c r="B237"/>
      <c r="C237" t="s">
        <v>1189</v>
      </c>
      <c r="D237">
        <v>0</v>
      </c>
      <c r="F237">
        <f t="shared" si="13"/>
        <v>317</v>
      </c>
      <c r="H237" t="s">
        <v>1189</v>
      </c>
      <c r="J237">
        <f t="shared" si="12"/>
        <v>0</v>
      </c>
      <c r="K237" s="17">
        <f t="shared" si="14"/>
        <v>0</v>
      </c>
      <c r="L237">
        <v>317</v>
      </c>
      <c r="N237" s="7" t="s">
        <v>1189</v>
      </c>
      <c r="Q237" s="7">
        <v>0</v>
      </c>
    </row>
    <row r="238" spans="1:17" x14ac:dyDescent="0.2">
      <c r="A238" s="52">
        <v>312</v>
      </c>
      <c r="B238"/>
      <c r="C238" t="s">
        <v>802</v>
      </c>
      <c r="D238">
        <v>15094481.136434797</v>
      </c>
      <c r="F238">
        <f t="shared" si="13"/>
        <v>318</v>
      </c>
      <c r="H238" t="s">
        <v>802</v>
      </c>
      <c r="J238">
        <f t="shared" si="12"/>
        <v>15094481.136434797</v>
      </c>
      <c r="K238" s="17">
        <f t="shared" si="14"/>
        <v>0</v>
      </c>
      <c r="L238">
        <v>318</v>
      </c>
      <c r="N238" s="7" t="s">
        <v>802</v>
      </c>
      <c r="Q238" s="7">
        <v>15094481.136434797</v>
      </c>
    </row>
    <row r="239" spans="1:17" x14ac:dyDescent="0.2">
      <c r="A239" s="52">
        <v>313</v>
      </c>
      <c r="B239" t="s">
        <v>803</v>
      </c>
      <c r="C239"/>
      <c r="D239">
        <v>0</v>
      </c>
      <c r="F239">
        <f t="shared" si="13"/>
        <v>319</v>
      </c>
      <c r="G239" t="s">
        <v>803</v>
      </c>
      <c r="J239">
        <f t="shared" si="12"/>
        <v>0</v>
      </c>
      <c r="K239" s="17">
        <f t="shared" si="14"/>
        <v>0</v>
      </c>
      <c r="L239">
        <v>319</v>
      </c>
      <c r="M239" s="7" t="s">
        <v>803</v>
      </c>
      <c r="Q239" s="7">
        <v>0</v>
      </c>
    </row>
    <row r="240" spans="1:17" x14ac:dyDescent="0.2">
      <c r="A240" s="52">
        <v>314</v>
      </c>
      <c r="B240" s="7" t="s">
        <v>1190</v>
      </c>
      <c r="C240" s="7"/>
      <c r="D240" s="7">
        <v>0</v>
      </c>
      <c r="F240">
        <f t="shared" si="13"/>
        <v>320</v>
      </c>
      <c r="G240" s="7" t="s">
        <v>1190</v>
      </c>
      <c r="H240" s="7"/>
      <c r="I240" s="7"/>
      <c r="J240">
        <f t="shared" si="12"/>
        <v>0</v>
      </c>
      <c r="K240" s="17">
        <f t="shared" si="14"/>
        <v>0</v>
      </c>
      <c r="L240">
        <v>320</v>
      </c>
      <c r="M240" s="7" t="s">
        <v>1190</v>
      </c>
      <c r="Q240" s="7">
        <v>0</v>
      </c>
    </row>
    <row r="241" spans="1:17" x14ac:dyDescent="0.2">
      <c r="A241" s="52">
        <v>315</v>
      </c>
      <c r="B241" s="7"/>
      <c r="C241" s="7" t="s">
        <v>1191</v>
      </c>
      <c r="D241" s="7">
        <v>0</v>
      </c>
      <c r="F241">
        <f t="shared" si="13"/>
        <v>321</v>
      </c>
      <c r="G241" s="7"/>
      <c r="H241" s="7" t="s">
        <v>1191</v>
      </c>
      <c r="I241" s="7"/>
      <c r="J241">
        <f t="shared" si="12"/>
        <v>0</v>
      </c>
      <c r="K241" s="17">
        <f t="shared" si="14"/>
        <v>0</v>
      </c>
      <c r="L241">
        <v>321</v>
      </c>
      <c r="N241" s="7" t="s">
        <v>1191</v>
      </c>
      <c r="Q241" s="7">
        <v>0</v>
      </c>
    </row>
    <row r="242" spans="1:17" x14ac:dyDescent="0.2">
      <c r="A242" s="52">
        <v>316</v>
      </c>
      <c r="B242" s="7"/>
      <c r="C242" s="7" t="s">
        <v>804</v>
      </c>
      <c r="D242" s="7">
        <v>15094481.136434797</v>
      </c>
      <c r="F242">
        <f t="shared" si="13"/>
        <v>322</v>
      </c>
      <c r="G242" s="7"/>
      <c r="H242" s="7" t="s">
        <v>804</v>
      </c>
      <c r="I242" s="7"/>
      <c r="J242">
        <f t="shared" si="12"/>
        <v>15094481.136434797</v>
      </c>
      <c r="K242" s="17">
        <f t="shared" si="14"/>
        <v>0</v>
      </c>
      <c r="L242">
        <v>322</v>
      </c>
      <c r="N242" s="7" t="s">
        <v>804</v>
      </c>
      <c r="Q242" s="7">
        <v>15094481.136434797</v>
      </c>
    </row>
    <row r="243" spans="1:17" x14ac:dyDescent="0.2">
      <c r="A243" s="52" t="s">
        <v>1293</v>
      </c>
      <c r="B243"/>
      <c r="C243"/>
      <c r="F243">
        <f t="shared" si="13"/>
        <v>323</v>
      </c>
      <c r="G243" t="s">
        <v>699</v>
      </c>
      <c r="H243" t="s">
        <v>699</v>
      </c>
      <c r="J243">
        <f t="shared" si="12"/>
        <v>0</v>
      </c>
      <c r="K243" s="17">
        <f t="shared" si="14"/>
        <v>0</v>
      </c>
      <c r="L243">
        <v>323</v>
      </c>
      <c r="M243" s="7" t="s">
        <v>699</v>
      </c>
      <c r="N243" s="7" t="s">
        <v>699</v>
      </c>
      <c r="Q243" s="7"/>
    </row>
    <row r="244" spans="1:17" x14ac:dyDescent="0.2">
      <c r="A244" s="52">
        <v>317</v>
      </c>
      <c r="B244" t="s">
        <v>805</v>
      </c>
      <c r="C244"/>
      <c r="F244">
        <f t="shared" si="13"/>
        <v>324</v>
      </c>
      <c r="G244" t="s">
        <v>805</v>
      </c>
      <c r="J244">
        <f t="shared" si="12"/>
        <v>0</v>
      </c>
      <c r="K244" s="17">
        <f t="shared" si="14"/>
        <v>0</v>
      </c>
      <c r="L244">
        <v>324</v>
      </c>
      <c r="M244" s="7" t="s">
        <v>805</v>
      </c>
      <c r="Q244" s="7"/>
    </row>
    <row r="245" spans="1:17" x14ac:dyDescent="0.2">
      <c r="A245" s="52">
        <v>318</v>
      </c>
      <c r="B245" t="s">
        <v>699</v>
      </c>
      <c r="C245" t="s">
        <v>342</v>
      </c>
      <c r="D245">
        <v>31873329.384883672</v>
      </c>
      <c r="F245">
        <f t="shared" si="13"/>
        <v>325</v>
      </c>
      <c r="G245" t="s">
        <v>699</v>
      </c>
      <c r="H245" t="s">
        <v>342</v>
      </c>
      <c r="J245">
        <f t="shared" si="12"/>
        <v>31873329.384883672</v>
      </c>
      <c r="K245" s="17">
        <f t="shared" si="14"/>
        <v>0</v>
      </c>
      <c r="L245">
        <v>325</v>
      </c>
      <c r="M245" s="7" t="s">
        <v>699</v>
      </c>
      <c r="N245" s="7" t="s">
        <v>342</v>
      </c>
      <c r="Q245" s="7">
        <v>31873329.384883672</v>
      </c>
    </row>
    <row r="246" spans="1:17" x14ac:dyDescent="0.2">
      <c r="A246" s="52">
        <v>319</v>
      </c>
      <c r="B246" t="s">
        <v>699</v>
      </c>
      <c r="C246" t="s">
        <v>344</v>
      </c>
      <c r="D246">
        <v>960575.40306903236</v>
      </c>
      <c r="F246">
        <f t="shared" si="13"/>
        <v>326</v>
      </c>
      <c r="G246" t="s">
        <v>699</v>
      </c>
      <c r="H246" t="s">
        <v>344</v>
      </c>
      <c r="J246">
        <f t="shared" si="12"/>
        <v>960575.40306903236</v>
      </c>
      <c r="K246" s="17">
        <f t="shared" si="14"/>
        <v>0</v>
      </c>
      <c r="L246">
        <v>326</v>
      </c>
      <c r="M246" s="7" t="s">
        <v>699</v>
      </c>
      <c r="N246" s="7" t="s">
        <v>344</v>
      </c>
      <c r="Q246" s="7">
        <v>960575.40306903236</v>
      </c>
    </row>
    <row r="247" spans="1:17" x14ac:dyDescent="0.2">
      <c r="A247" s="52">
        <v>320</v>
      </c>
      <c r="B247" t="s">
        <v>699</v>
      </c>
      <c r="C247" t="s">
        <v>972</v>
      </c>
      <c r="D247">
        <v>7461482.0027788281</v>
      </c>
      <c r="F247">
        <f t="shared" si="13"/>
        <v>327</v>
      </c>
      <c r="G247" t="s">
        <v>699</v>
      </c>
      <c r="H247" t="s">
        <v>1192</v>
      </c>
      <c r="J247">
        <f t="shared" si="12"/>
        <v>7461482.0027788281</v>
      </c>
      <c r="K247" s="17">
        <f t="shared" si="14"/>
        <v>0</v>
      </c>
      <c r="L247">
        <v>327</v>
      </c>
      <c r="M247" s="7" t="s">
        <v>699</v>
      </c>
      <c r="N247" s="7" t="s">
        <v>1192</v>
      </c>
      <c r="Q247" s="7">
        <v>7461482.0027788281</v>
      </c>
    </row>
    <row r="248" spans="1:17" x14ac:dyDescent="0.2">
      <c r="A248" s="52">
        <v>321</v>
      </c>
      <c r="B248" t="s">
        <v>46</v>
      </c>
      <c r="C248" t="s">
        <v>347</v>
      </c>
      <c r="D248">
        <v>40295386.790731534</v>
      </c>
      <c r="F248">
        <f t="shared" si="13"/>
        <v>328</v>
      </c>
      <c r="G248" t="s">
        <v>46</v>
      </c>
      <c r="H248" t="s">
        <v>347</v>
      </c>
      <c r="J248">
        <f t="shared" si="12"/>
        <v>40295386.790731534</v>
      </c>
      <c r="K248" s="17">
        <f t="shared" si="14"/>
        <v>0</v>
      </c>
      <c r="L248">
        <v>328</v>
      </c>
      <c r="M248" s="7" t="s">
        <v>46</v>
      </c>
      <c r="N248" s="7" t="s">
        <v>347</v>
      </c>
      <c r="Q248" s="7">
        <v>40295386.790731534</v>
      </c>
    </row>
    <row r="249" spans="1:17" x14ac:dyDescent="0.2">
      <c r="A249" s="52">
        <v>322</v>
      </c>
      <c r="B249" t="s">
        <v>46</v>
      </c>
      <c r="C249" t="s">
        <v>46</v>
      </c>
      <c r="F249">
        <f t="shared" si="13"/>
        <v>329</v>
      </c>
      <c r="G249" t="s">
        <v>46</v>
      </c>
      <c r="H249" t="s">
        <v>46</v>
      </c>
      <c r="J249">
        <f t="shared" si="12"/>
        <v>0</v>
      </c>
      <c r="K249" s="17">
        <f t="shared" si="14"/>
        <v>0</v>
      </c>
      <c r="L249">
        <v>329</v>
      </c>
      <c r="M249" s="7" t="s">
        <v>46</v>
      </c>
      <c r="N249" s="7" t="s">
        <v>46</v>
      </c>
      <c r="Q249" s="7"/>
    </row>
    <row r="250" spans="1:17" x14ac:dyDescent="0.2">
      <c r="A250" s="52">
        <v>323</v>
      </c>
      <c r="B250" t="s">
        <v>46</v>
      </c>
      <c r="C250" t="s">
        <v>348</v>
      </c>
      <c r="D250">
        <v>3411750301.9359865</v>
      </c>
      <c r="F250">
        <f t="shared" si="13"/>
        <v>330</v>
      </c>
      <c r="G250" t="s">
        <v>46</v>
      </c>
      <c r="H250" t="s">
        <v>348</v>
      </c>
      <c r="J250">
        <f t="shared" si="12"/>
        <v>3411750301.9359865</v>
      </c>
      <c r="K250" s="17">
        <f t="shared" si="14"/>
        <v>0</v>
      </c>
      <c r="L250">
        <v>330</v>
      </c>
      <c r="M250" s="7" t="s">
        <v>46</v>
      </c>
      <c r="N250" s="7" t="s">
        <v>348</v>
      </c>
      <c r="Q250" s="7">
        <v>3411750301.9359865</v>
      </c>
    </row>
    <row r="251" spans="1:17" x14ac:dyDescent="0.2">
      <c r="A251" s="52">
        <v>324</v>
      </c>
      <c r="B251" t="s">
        <v>349</v>
      </c>
      <c r="C251"/>
      <c r="F251">
        <f t="shared" si="13"/>
        <v>331</v>
      </c>
      <c r="G251" t="s">
        <v>349</v>
      </c>
      <c r="I251" t="s">
        <v>46</v>
      </c>
      <c r="J251">
        <f t="shared" ref="J251:J314" si="15">VLOOKUP(F251,$L$1:$Q$1034,6,FALSE)</f>
        <v>0</v>
      </c>
      <c r="K251" s="17">
        <f t="shared" si="14"/>
        <v>0</v>
      </c>
      <c r="L251">
        <v>331</v>
      </c>
      <c r="M251" s="7" t="s">
        <v>349</v>
      </c>
      <c r="Q251" s="7"/>
    </row>
    <row r="252" spans="1:17" x14ac:dyDescent="0.2">
      <c r="A252" s="52">
        <v>325</v>
      </c>
      <c r="B252" t="s">
        <v>350</v>
      </c>
      <c r="C252"/>
      <c r="D252">
        <v>47677385</v>
      </c>
      <c r="F252">
        <f t="shared" si="13"/>
        <v>332</v>
      </c>
      <c r="G252" t="s">
        <v>350</v>
      </c>
      <c r="J252">
        <f t="shared" si="15"/>
        <v>47677385</v>
      </c>
      <c r="K252" s="17">
        <f t="shared" si="14"/>
        <v>0</v>
      </c>
      <c r="L252">
        <v>332</v>
      </c>
      <c r="M252" s="7" t="s">
        <v>350</v>
      </c>
      <c r="Q252" s="7">
        <v>47677385</v>
      </c>
    </row>
    <row r="253" spans="1:17" x14ac:dyDescent="0.2">
      <c r="A253" s="52">
        <v>326</v>
      </c>
      <c r="B253" t="s">
        <v>352</v>
      </c>
      <c r="C253"/>
      <c r="F253">
        <f t="shared" si="13"/>
        <v>333</v>
      </c>
      <c r="G253" t="s">
        <v>352</v>
      </c>
      <c r="J253">
        <f t="shared" si="15"/>
        <v>0</v>
      </c>
      <c r="K253" s="17">
        <f t="shared" si="14"/>
        <v>0</v>
      </c>
      <c r="L253">
        <v>333</v>
      </c>
      <c r="M253" s="7" t="s">
        <v>352</v>
      </c>
      <c r="Q253" s="7"/>
    </row>
    <row r="254" spans="1:17" x14ac:dyDescent="0.2">
      <c r="A254" s="52">
        <v>327</v>
      </c>
      <c r="B254" t="s">
        <v>806</v>
      </c>
      <c r="C254"/>
      <c r="D254">
        <v>1013255019.3525488</v>
      </c>
      <c r="F254">
        <f t="shared" si="13"/>
        <v>334</v>
      </c>
      <c r="G254" t="s">
        <v>806</v>
      </c>
      <c r="J254">
        <f t="shared" si="15"/>
        <v>1013255019.3525488</v>
      </c>
      <c r="K254" s="17">
        <f t="shared" si="14"/>
        <v>0</v>
      </c>
      <c r="L254">
        <v>334</v>
      </c>
      <c r="M254" s="7" t="s">
        <v>806</v>
      </c>
      <c r="Q254" s="7">
        <v>1013255019.3525488</v>
      </c>
    </row>
    <row r="255" spans="1:17" x14ac:dyDescent="0.2">
      <c r="A255" s="52">
        <v>329</v>
      </c>
      <c r="B255" t="s">
        <v>807</v>
      </c>
      <c r="C255"/>
      <c r="D255">
        <v>0</v>
      </c>
      <c r="F255">
        <f t="shared" si="13"/>
        <v>335</v>
      </c>
      <c r="G255" s="7" t="s">
        <v>1193</v>
      </c>
      <c r="H255" s="7" t="s">
        <v>356</v>
      </c>
      <c r="J255">
        <f t="shared" si="15"/>
        <v>0</v>
      </c>
      <c r="K255" s="17">
        <f t="shared" si="14"/>
        <v>0</v>
      </c>
      <c r="L255">
        <v>335</v>
      </c>
      <c r="M255" s="7" t="s">
        <v>1193</v>
      </c>
      <c r="N255" s="7" t="s">
        <v>356</v>
      </c>
      <c r="Q255" s="7">
        <v>0</v>
      </c>
    </row>
    <row r="256" spans="1:17" x14ac:dyDescent="0.2">
      <c r="A256" s="52">
        <v>330</v>
      </c>
      <c r="B256" t="s">
        <v>808</v>
      </c>
      <c r="C256"/>
      <c r="D256">
        <v>24229109.443129312</v>
      </c>
      <c r="F256">
        <f t="shared" si="13"/>
        <v>336</v>
      </c>
      <c r="G256" s="7" t="s">
        <v>1193</v>
      </c>
      <c r="H256" s="7" t="s">
        <v>357</v>
      </c>
      <c r="I256" t="s">
        <v>46</v>
      </c>
      <c r="J256">
        <f t="shared" si="15"/>
        <v>24229109.443129312</v>
      </c>
      <c r="K256" s="17">
        <f t="shared" si="14"/>
        <v>0</v>
      </c>
      <c r="L256">
        <v>336</v>
      </c>
      <c r="M256" s="7" t="s">
        <v>1193</v>
      </c>
      <c r="N256" s="7" t="s">
        <v>357</v>
      </c>
      <c r="Q256" s="7">
        <v>24229109.443129312</v>
      </c>
    </row>
    <row r="257" spans="1:17" x14ac:dyDescent="0.2">
      <c r="A257" s="52">
        <v>331</v>
      </c>
      <c r="B257" t="s">
        <v>46</v>
      </c>
      <c r="C257" t="s">
        <v>358</v>
      </c>
      <c r="D257">
        <v>1037484128.7956781</v>
      </c>
      <c r="F257">
        <f t="shared" si="13"/>
        <v>337</v>
      </c>
      <c r="G257" t="s">
        <v>46</v>
      </c>
      <c r="H257" t="s">
        <v>358</v>
      </c>
      <c r="I257" t="s">
        <v>46</v>
      </c>
      <c r="J257">
        <f t="shared" si="15"/>
        <v>1037484128.7956781</v>
      </c>
      <c r="K257" s="17">
        <f t="shared" si="14"/>
        <v>0</v>
      </c>
      <c r="L257">
        <v>337</v>
      </c>
      <c r="M257" s="7" t="s">
        <v>46</v>
      </c>
      <c r="N257" s="7" t="s">
        <v>358</v>
      </c>
      <c r="Q257" s="7">
        <v>1037484128.7956781</v>
      </c>
    </row>
    <row r="258" spans="1:17" x14ac:dyDescent="0.2">
      <c r="A258" s="52">
        <v>332</v>
      </c>
      <c r="B258" t="s">
        <v>46</v>
      </c>
      <c r="C258" t="s">
        <v>46</v>
      </c>
      <c r="F258">
        <f t="shared" si="13"/>
        <v>338</v>
      </c>
      <c r="G258" t="s">
        <v>46</v>
      </c>
      <c r="H258" t="s">
        <v>46</v>
      </c>
      <c r="I258" t="s">
        <v>46</v>
      </c>
      <c r="J258">
        <f t="shared" si="15"/>
        <v>0</v>
      </c>
      <c r="K258" s="17">
        <f t="shared" si="14"/>
        <v>0</v>
      </c>
      <c r="L258">
        <v>338</v>
      </c>
      <c r="M258" s="7" t="s">
        <v>46</v>
      </c>
      <c r="N258" s="7" t="s">
        <v>46</v>
      </c>
      <c r="Q258" s="7"/>
    </row>
    <row r="259" spans="1:17" x14ac:dyDescent="0.2">
      <c r="A259" s="52">
        <v>333</v>
      </c>
      <c r="B259" t="s">
        <v>359</v>
      </c>
      <c r="C259"/>
      <c r="F259">
        <f t="shared" si="13"/>
        <v>339</v>
      </c>
      <c r="G259" t="s">
        <v>359</v>
      </c>
      <c r="I259" t="s">
        <v>46</v>
      </c>
      <c r="J259">
        <f t="shared" si="15"/>
        <v>0</v>
      </c>
      <c r="K259" s="17">
        <f t="shared" si="14"/>
        <v>0</v>
      </c>
      <c r="L259">
        <v>339</v>
      </c>
      <c r="M259" s="7" t="s">
        <v>359</v>
      </c>
      <c r="Q259" s="7"/>
    </row>
    <row r="260" spans="1:17" x14ac:dyDescent="0.2">
      <c r="A260" s="52">
        <v>334</v>
      </c>
      <c r="B260" t="s">
        <v>809</v>
      </c>
      <c r="C260"/>
      <c r="D260">
        <v>3816278.2443041513</v>
      </c>
      <c r="F260">
        <f t="shared" si="13"/>
        <v>340</v>
      </c>
      <c r="G260" t="s">
        <v>809</v>
      </c>
      <c r="I260" t="s">
        <v>46</v>
      </c>
      <c r="J260">
        <f t="shared" si="15"/>
        <v>3816278.2443041513</v>
      </c>
      <c r="K260" s="17">
        <f t="shared" si="14"/>
        <v>0</v>
      </c>
      <c r="L260">
        <v>340</v>
      </c>
      <c r="M260" s="7" t="s">
        <v>809</v>
      </c>
      <c r="Q260" s="7">
        <v>3816278.2443041513</v>
      </c>
    </row>
    <row r="261" spans="1:17" x14ac:dyDescent="0.2">
      <c r="A261" s="52">
        <v>335</v>
      </c>
      <c r="B261"/>
      <c r="C261"/>
      <c r="F261">
        <f t="shared" si="13"/>
        <v>341</v>
      </c>
      <c r="J261">
        <f t="shared" si="15"/>
        <v>0</v>
      </c>
      <c r="K261" s="17">
        <f t="shared" si="14"/>
        <v>0</v>
      </c>
      <c r="L261">
        <v>341</v>
      </c>
      <c r="Q261" s="7"/>
    </row>
    <row r="262" spans="1:17" x14ac:dyDescent="0.2">
      <c r="A262" s="52" t="s">
        <v>1294</v>
      </c>
      <c r="B262" s="17" t="s">
        <v>1286</v>
      </c>
      <c r="F262">
        <f t="shared" si="13"/>
        <v>342</v>
      </c>
      <c r="G262" t="s">
        <v>1109</v>
      </c>
      <c r="J262">
        <f t="shared" si="15"/>
        <v>0</v>
      </c>
      <c r="K262" s="17">
        <f t="shared" si="14"/>
        <v>0</v>
      </c>
      <c r="L262">
        <v>342</v>
      </c>
      <c r="M262" s="7" t="s">
        <v>1109</v>
      </c>
      <c r="Q262" s="7"/>
    </row>
    <row r="263" spans="1:17" x14ac:dyDescent="0.2">
      <c r="A263" s="52" t="s">
        <v>1295</v>
      </c>
      <c r="B263" s="17" t="s">
        <v>1286</v>
      </c>
      <c r="D263">
        <v>0</v>
      </c>
      <c r="F263">
        <f t="shared" si="13"/>
        <v>343</v>
      </c>
      <c r="H263" t="s">
        <v>1194</v>
      </c>
      <c r="J263">
        <f t="shared" si="15"/>
        <v>0</v>
      </c>
      <c r="K263" s="17">
        <f t="shared" si="14"/>
        <v>0</v>
      </c>
      <c r="L263">
        <v>343</v>
      </c>
      <c r="N263" s="7" t="s">
        <v>1194</v>
      </c>
      <c r="Q263" s="7">
        <v>0</v>
      </c>
    </row>
    <row r="264" spans="1:17" x14ac:dyDescent="0.2">
      <c r="A264" s="52" t="s">
        <v>1296</v>
      </c>
      <c r="B264" s="17" t="s">
        <v>1286</v>
      </c>
      <c r="D264">
        <v>0</v>
      </c>
      <c r="F264">
        <f t="shared" si="13"/>
        <v>344</v>
      </c>
      <c r="H264" t="s">
        <v>1195</v>
      </c>
      <c r="J264">
        <f t="shared" si="15"/>
        <v>0</v>
      </c>
      <c r="K264" s="17">
        <f t="shared" si="14"/>
        <v>0</v>
      </c>
      <c r="L264">
        <v>344</v>
      </c>
      <c r="N264" s="7" t="s">
        <v>1195</v>
      </c>
      <c r="Q264" s="7">
        <v>0</v>
      </c>
    </row>
    <row r="265" spans="1:17" x14ac:dyDescent="0.2">
      <c r="A265" s="52" t="s">
        <v>1297</v>
      </c>
      <c r="B265" s="17" t="s">
        <v>1286</v>
      </c>
      <c r="D265">
        <v>0</v>
      </c>
      <c r="F265">
        <f t="shared" si="13"/>
        <v>345</v>
      </c>
      <c r="G265" t="s">
        <v>46</v>
      </c>
      <c r="H265" t="s">
        <v>1105</v>
      </c>
      <c r="J265">
        <f t="shared" si="15"/>
        <v>0</v>
      </c>
      <c r="K265" s="17">
        <f t="shared" si="14"/>
        <v>0</v>
      </c>
      <c r="L265">
        <v>345</v>
      </c>
      <c r="M265" s="7" t="s">
        <v>46</v>
      </c>
      <c r="N265" s="7" t="s">
        <v>1105</v>
      </c>
      <c r="Q265" s="7">
        <v>0</v>
      </c>
    </row>
    <row r="266" spans="1:17" x14ac:dyDescent="0.2">
      <c r="A266" s="52" t="s">
        <v>1298</v>
      </c>
      <c r="B266" s="7" t="s">
        <v>46</v>
      </c>
      <c r="C266" s="7" t="s">
        <v>46</v>
      </c>
      <c r="F266">
        <f t="shared" si="13"/>
        <v>346</v>
      </c>
      <c r="J266">
        <f t="shared" si="15"/>
        <v>0</v>
      </c>
      <c r="K266" s="17">
        <f t="shared" si="14"/>
        <v>0</v>
      </c>
      <c r="L266">
        <v>346</v>
      </c>
      <c r="M266" s="7" t="s">
        <v>46</v>
      </c>
      <c r="N266" s="7" t="s">
        <v>46</v>
      </c>
      <c r="Q266" s="7"/>
    </row>
    <row r="267" spans="1:17" x14ac:dyDescent="0.2">
      <c r="A267" s="52">
        <v>336</v>
      </c>
      <c r="B267" t="s">
        <v>810</v>
      </c>
      <c r="C267"/>
      <c r="D267">
        <v>4613049.5592666669</v>
      </c>
      <c r="F267">
        <f t="shared" si="13"/>
        <v>347</v>
      </c>
      <c r="G267" t="s">
        <v>810</v>
      </c>
      <c r="I267" t="s">
        <v>46</v>
      </c>
      <c r="J267">
        <f t="shared" si="15"/>
        <v>4613049.5592666669</v>
      </c>
      <c r="K267" s="17">
        <f t="shared" si="14"/>
        <v>0</v>
      </c>
      <c r="L267">
        <v>347</v>
      </c>
      <c r="M267" s="7" t="s">
        <v>810</v>
      </c>
      <c r="Q267" s="7">
        <v>4613049.5592666669</v>
      </c>
    </row>
    <row r="268" spans="1:17" x14ac:dyDescent="0.2">
      <c r="A268" s="52">
        <v>337</v>
      </c>
      <c r="B268" t="s">
        <v>699</v>
      </c>
      <c r="C268"/>
      <c r="F268">
        <f t="shared" si="13"/>
        <v>348</v>
      </c>
      <c r="G268" t="s">
        <v>699</v>
      </c>
      <c r="I268" t="s">
        <v>46</v>
      </c>
      <c r="J268">
        <f t="shared" si="15"/>
        <v>0</v>
      </c>
      <c r="K268" s="17">
        <f t="shared" si="14"/>
        <v>0</v>
      </c>
      <c r="L268">
        <v>348</v>
      </c>
      <c r="M268" s="7" t="s">
        <v>699</v>
      </c>
      <c r="Q268" s="7"/>
    </row>
    <row r="269" spans="1:17" x14ac:dyDescent="0.2">
      <c r="A269" s="52">
        <v>338</v>
      </c>
      <c r="B269" s="7" t="s">
        <v>811</v>
      </c>
      <c r="C269" s="7"/>
      <c r="F269">
        <f t="shared" si="13"/>
        <v>349</v>
      </c>
      <c r="G269" s="7" t="s">
        <v>811</v>
      </c>
      <c r="H269" s="7"/>
      <c r="I269" t="s">
        <v>46</v>
      </c>
      <c r="J269">
        <f t="shared" si="15"/>
        <v>0</v>
      </c>
      <c r="K269" s="17">
        <f t="shared" si="14"/>
        <v>0</v>
      </c>
      <c r="L269">
        <v>349</v>
      </c>
      <c r="M269" s="7" t="s">
        <v>811</v>
      </c>
      <c r="Q269" s="7"/>
    </row>
    <row r="270" spans="1:17" x14ac:dyDescent="0.2">
      <c r="A270" s="52">
        <v>339</v>
      </c>
      <c r="B270" s="7" t="s">
        <v>364</v>
      </c>
      <c r="C270" s="7"/>
      <c r="D270">
        <v>3070206.7178515824</v>
      </c>
      <c r="F270">
        <f t="shared" ref="F270:F333" si="16">F269+1</f>
        <v>350</v>
      </c>
      <c r="G270" s="7" t="s">
        <v>364</v>
      </c>
      <c r="H270" s="7"/>
      <c r="I270" t="s">
        <v>48</v>
      </c>
      <c r="J270">
        <f t="shared" si="15"/>
        <v>3070206.7178515824</v>
      </c>
      <c r="K270" s="17">
        <f t="shared" ref="K270:K333" si="17">IF(AND(L270=F270,G270=M270,H270=N270),0,1)</f>
        <v>0</v>
      </c>
      <c r="L270">
        <v>350</v>
      </c>
      <c r="M270" s="7" t="s">
        <v>364</v>
      </c>
      <c r="Q270" s="7">
        <v>3070206.7178515824</v>
      </c>
    </row>
    <row r="271" spans="1:17" x14ac:dyDescent="0.2">
      <c r="A271" s="52">
        <v>340</v>
      </c>
      <c r="B271" s="7" t="s">
        <v>973</v>
      </c>
      <c r="C271" s="7"/>
      <c r="D271">
        <v>16639.329896077488</v>
      </c>
      <c r="F271">
        <f t="shared" si="16"/>
        <v>351</v>
      </c>
      <c r="G271" s="7" t="s">
        <v>973</v>
      </c>
      <c r="H271" s="7"/>
      <c r="I271" t="s">
        <v>46</v>
      </c>
      <c r="J271">
        <f t="shared" si="15"/>
        <v>16639.329896077488</v>
      </c>
      <c r="K271" s="17">
        <f t="shared" si="17"/>
        <v>0</v>
      </c>
      <c r="L271">
        <v>351</v>
      </c>
      <c r="M271" s="7" t="s">
        <v>973</v>
      </c>
      <c r="Q271" s="7">
        <v>16639.329896077488</v>
      </c>
    </row>
    <row r="272" spans="1:17" x14ac:dyDescent="0.2">
      <c r="A272" s="52">
        <v>341</v>
      </c>
      <c r="B272" s="7" t="s">
        <v>974</v>
      </c>
      <c r="C272" s="7"/>
      <c r="D272">
        <v>0</v>
      </c>
      <c r="F272">
        <f t="shared" si="16"/>
        <v>352</v>
      </c>
      <c r="G272" s="7" t="s">
        <v>974</v>
      </c>
      <c r="H272" s="7"/>
      <c r="J272">
        <f t="shared" si="15"/>
        <v>0</v>
      </c>
      <c r="K272" s="17">
        <f t="shared" si="17"/>
        <v>0</v>
      </c>
      <c r="L272">
        <v>352</v>
      </c>
      <c r="M272" s="7" t="s">
        <v>974</v>
      </c>
      <c r="Q272" s="7">
        <v>0</v>
      </c>
    </row>
    <row r="273" spans="1:17" x14ac:dyDescent="0.2">
      <c r="A273" s="52">
        <v>342</v>
      </c>
      <c r="B273" s="7" t="s">
        <v>365</v>
      </c>
      <c r="C273" s="7"/>
      <c r="D273">
        <v>1681508.2815679072</v>
      </c>
      <c r="F273">
        <f t="shared" si="16"/>
        <v>353</v>
      </c>
      <c r="G273" s="7" t="s">
        <v>365</v>
      </c>
      <c r="H273" s="7"/>
      <c r="I273" t="s">
        <v>48</v>
      </c>
      <c r="J273">
        <f t="shared" si="15"/>
        <v>1681508.2815679072</v>
      </c>
      <c r="K273" s="17">
        <f t="shared" si="17"/>
        <v>0</v>
      </c>
      <c r="L273">
        <v>353</v>
      </c>
      <c r="M273" s="7" t="s">
        <v>365</v>
      </c>
      <c r="Q273" s="7">
        <v>1681508.2815679072</v>
      </c>
    </row>
    <row r="274" spans="1:17" x14ac:dyDescent="0.2">
      <c r="A274" s="52">
        <v>344</v>
      </c>
      <c r="B274" s="7" t="s">
        <v>662</v>
      </c>
      <c r="C274" s="7"/>
      <c r="D274">
        <v>400000.12</v>
      </c>
      <c r="F274">
        <f t="shared" si="16"/>
        <v>354</v>
      </c>
      <c r="G274" s="7" t="s">
        <v>662</v>
      </c>
      <c r="H274" s="7"/>
      <c r="I274" t="s">
        <v>46</v>
      </c>
      <c r="J274">
        <f t="shared" si="15"/>
        <v>400000.12</v>
      </c>
      <c r="K274" s="17">
        <f t="shared" si="17"/>
        <v>0</v>
      </c>
      <c r="L274">
        <v>354</v>
      </c>
      <c r="M274" s="7" t="s">
        <v>662</v>
      </c>
      <c r="Q274" s="7">
        <v>400000.12</v>
      </c>
    </row>
    <row r="275" spans="1:17" x14ac:dyDescent="0.2">
      <c r="A275" s="52">
        <v>345</v>
      </c>
      <c r="B275" s="7" t="s">
        <v>366</v>
      </c>
      <c r="C275" s="7"/>
      <c r="D275">
        <v>1566262.9741224218</v>
      </c>
      <c r="F275">
        <f t="shared" si="16"/>
        <v>355</v>
      </c>
      <c r="G275" s="7" t="s">
        <v>366</v>
      </c>
      <c r="H275" s="7"/>
      <c r="I275" t="s">
        <v>48</v>
      </c>
      <c r="J275">
        <f t="shared" si="15"/>
        <v>1566262.9741224218</v>
      </c>
      <c r="K275" s="17">
        <f t="shared" si="17"/>
        <v>0</v>
      </c>
      <c r="L275">
        <v>355</v>
      </c>
      <c r="M275" s="7" t="s">
        <v>366</v>
      </c>
      <c r="Q275" s="7">
        <v>1566262.9741224218</v>
      </c>
    </row>
    <row r="276" spans="1:17" x14ac:dyDescent="0.2">
      <c r="A276" s="52">
        <v>346</v>
      </c>
      <c r="B276" s="7" t="s">
        <v>371</v>
      </c>
      <c r="C276" s="7"/>
      <c r="D276">
        <v>9709513.3091831673</v>
      </c>
      <c r="F276">
        <f t="shared" si="16"/>
        <v>356</v>
      </c>
      <c r="G276" s="7" t="s">
        <v>371</v>
      </c>
      <c r="H276" s="7"/>
      <c r="I276" t="s">
        <v>46</v>
      </c>
      <c r="J276">
        <f t="shared" si="15"/>
        <v>9709513.3091831673</v>
      </c>
      <c r="K276" s="17">
        <f t="shared" si="17"/>
        <v>0</v>
      </c>
      <c r="L276">
        <v>356</v>
      </c>
      <c r="M276" s="7" t="s">
        <v>371</v>
      </c>
      <c r="Q276" s="7">
        <v>9709513.3091831673</v>
      </c>
    </row>
    <row r="277" spans="1:17" x14ac:dyDescent="0.2">
      <c r="A277" s="52">
        <v>347</v>
      </c>
      <c r="B277" s="7" t="s">
        <v>975</v>
      </c>
      <c r="C277" s="7"/>
      <c r="D277">
        <v>1076214.1909921933</v>
      </c>
      <c r="F277">
        <f t="shared" si="16"/>
        <v>357</v>
      </c>
      <c r="G277" s="7" t="s">
        <v>975</v>
      </c>
      <c r="H277" s="7"/>
      <c r="I277" t="s">
        <v>48</v>
      </c>
      <c r="J277">
        <f t="shared" si="15"/>
        <v>1076214.1909921933</v>
      </c>
      <c r="K277" s="17">
        <f t="shared" si="17"/>
        <v>0</v>
      </c>
      <c r="L277">
        <v>357</v>
      </c>
      <c r="M277" s="7" t="s">
        <v>975</v>
      </c>
      <c r="Q277" s="7">
        <v>1076214.1909921933</v>
      </c>
    </row>
    <row r="278" spans="1:17" x14ac:dyDescent="0.2">
      <c r="A278" s="52" t="s">
        <v>1299</v>
      </c>
      <c r="B278" s="7" t="s">
        <v>1196</v>
      </c>
      <c r="C278" s="7"/>
      <c r="D278">
        <v>60569.189292782045</v>
      </c>
      <c r="F278">
        <f t="shared" si="16"/>
        <v>358</v>
      </c>
      <c r="G278" s="7" t="s">
        <v>1196</v>
      </c>
      <c r="H278" s="7"/>
      <c r="J278">
        <f t="shared" si="15"/>
        <v>60569.189292782045</v>
      </c>
      <c r="K278" s="17">
        <f t="shared" si="17"/>
        <v>0</v>
      </c>
      <c r="L278">
        <v>358</v>
      </c>
      <c r="M278" s="7" t="s">
        <v>1196</v>
      </c>
      <c r="Q278" s="7">
        <v>60569.189292782045</v>
      </c>
    </row>
    <row r="279" spans="1:17" x14ac:dyDescent="0.2">
      <c r="A279" s="52">
        <v>348</v>
      </c>
      <c r="B279"/>
      <c r="C279" t="s">
        <v>812</v>
      </c>
      <c r="D279">
        <v>17580914.112906128</v>
      </c>
      <c r="F279">
        <f t="shared" si="16"/>
        <v>359</v>
      </c>
      <c r="H279" t="s">
        <v>812</v>
      </c>
      <c r="I279" t="s">
        <v>46</v>
      </c>
      <c r="J279">
        <f t="shared" si="15"/>
        <v>17580914.112906128</v>
      </c>
      <c r="K279" s="17">
        <f t="shared" si="17"/>
        <v>0</v>
      </c>
      <c r="L279">
        <v>359</v>
      </c>
      <c r="M279" s="7" t="s">
        <v>46</v>
      </c>
      <c r="N279" s="7" t="s">
        <v>812</v>
      </c>
      <c r="Q279" s="7">
        <v>17580914.112906128</v>
      </c>
    </row>
    <row r="280" spans="1:17" x14ac:dyDescent="0.2">
      <c r="A280" s="52">
        <v>349</v>
      </c>
      <c r="B280"/>
      <c r="C280"/>
      <c r="F280">
        <f t="shared" si="16"/>
        <v>360</v>
      </c>
      <c r="I280" t="s">
        <v>46</v>
      </c>
      <c r="J280">
        <f t="shared" si="15"/>
        <v>0</v>
      </c>
      <c r="K280" s="17">
        <f t="shared" si="17"/>
        <v>0</v>
      </c>
      <c r="L280">
        <v>360</v>
      </c>
      <c r="Q280" s="7"/>
    </row>
    <row r="281" spans="1:17" x14ac:dyDescent="0.2">
      <c r="A281" s="52">
        <v>350</v>
      </c>
      <c r="B281" t="s">
        <v>813</v>
      </c>
      <c r="C281"/>
      <c r="F281">
        <f t="shared" si="16"/>
        <v>361</v>
      </c>
      <c r="G281" s="7" t="s">
        <v>813</v>
      </c>
      <c r="H281" s="7"/>
      <c r="I281" t="s">
        <v>46</v>
      </c>
      <c r="J281">
        <f t="shared" si="15"/>
        <v>0</v>
      </c>
      <c r="K281" s="17">
        <f t="shared" si="17"/>
        <v>0</v>
      </c>
      <c r="L281">
        <v>361</v>
      </c>
      <c r="M281" s="7" t="s">
        <v>813</v>
      </c>
      <c r="Q281" s="7"/>
    </row>
    <row r="282" spans="1:17" x14ac:dyDescent="0.2">
      <c r="A282" s="52">
        <v>351</v>
      </c>
      <c r="B282"/>
      <c r="C282" t="s">
        <v>1106</v>
      </c>
      <c r="D282">
        <v>9473937.0872070082</v>
      </c>
      <c r="F282">
        <f t="shared" si="16"/>
        <v>362</v>
      </c>
      <c r="G282" s="7" t="s">
        <v>1197</v>
      </c>
      <c r="H282" s="7"/>
      <c r="I282" t="s">
        <v>46</v>
      </c>
      <c r="J282">
        <f t="shared" si="15"/>
        <v>9473937.0872070082</v>
      </c>
      <c r="K282" s="17">
        <f t="shared" si="17"/>
        <v>0</v>
      </c>
      <c r="L282">
        <v>362</v>
      </c>
      <c r="M282" s="7" t="s">
        <v>1197</v>
      </c>
      <c r="Q282" s="7">
        <v>9473937.0872070082</v>
      </c>
    </row>
    <row r="283" spans="1:17" x14ac:dyDescent="0.2">
      <c r="A283" s="52">
        <v>352</v>
      </c>
      <c r="B283"/>
      <c r="C283" t="s">
        <v>1142</v>
      </c>
      <c r="D283">
        <v>774575.53604371462</v>
      </c>
      <c r="F283">
        <f t="shared" si="16"/>
        <v>363</v>
      </c>
      <c r="G283" s="7" t="s">
        <v>1198</v>
      </c>
      <c r="H283" s="7"/>
      <c r="J283">
        <f t="shared" si="15"/>
        <v>774575.53604371462</v>
      </c>
      <c r="K283" s="17">
        <f t="shared" si="17"/>
        <v>0</v>
      </c>
      <c r="L283">
        <v>363</v>
      </c>
      <c r="M283" s="7" t="s">
        <v>1198</v>
      </c>
      <c r="Q283" s="7">
        <v>774575.53604371462</v>
      </c>
    </row>
    <row r="284" spans="1:17" x14ac:dyDescent="0.2">
      <c r="A284" s="52">
        <v>353</v>
      </c>
      <c r="B284"/>
      <c r="C284" t="s">
        <v>1107</v>
      </c>
      <c r="D284">
        <v>42489864.452697076</v>
      </c>
      <c r="F284">
        <f t="shared" si="16"/>
        <v>364</v>
      </c>
      <c r="G284" s="7" t="s">
        <v>1199</v>
      </c>
      <c r="H284" s="7"/>
      <c r="I284" t="s">
        <v>46</v>
      </c>
      <c r="J284">
        <f t="shared" si="15"/>
        <v>42489864.452697076</v>
      </c>
      <c r="K284" s="17">
        <f t="shared" si="17"/>
        <v>0</v>
      </c>
      <c r="L284">
        <v>364</v>
      </c>
      <c r="M284" s="7" t="s">
        <v>1199</v>
      </c>
      <c r="Q284" s="7">
        <v>42489864.452697076</v>
      </c>
    </row>
    <row r="285" spans="1:17" x14ac:dyDescent="0.2">
      <c r="A285" s="52" t="s">
        <v>1300</v>
      </c>
      <c r="B285" s="17" t="s">
        <v>1286</v>
      </c>
      <c r="C285" s="7" t="s">
        <v>1200</v>
      </c>
      <c r="D285">
        <v>0</v>
      </c>
      <c r="F285">
        <f t="shared" si="16"/>
        <v>365</v>
      </c>
      <c r="G285" s="7" t="s">
        <v>1200</v>
      </c>
      <c r="H285" s="7"/>
      <c r="J285">
        <f t="shared" si="15"/>
        <v>0</v>
      </c>
      <c r="K285" s="17">
        <f t="shared" si="17"/>
        <v>0</v>
      </c>
      <c r="L285">
        <v>365</v>
      </c>
      <c r="M285" s="7" t="s">
        <v>1200</v>
      </c>
      <c r="Q285" s="7">
        <v>0</v>
      </c>
    </row>
    <row r="286" spans="1:17" x14ac:dyDescent="0.2">
      <c r="A286" s="52">
        <v>354</v>
      </c>
      <c r="B286"/>
      <c r="C286" t="s">
        <v>372</v>
      </c>
      <c r="D286">
        <v>0</v>
      </c>
      <c r="F286">
        <f t="shared" si="16"/>
        <v>366</v>
      </c>
      <c r="G286" s="7" t="s">
        <v>372</v>
      </c>
      <c r="H286" s="7"/>
      <c r="I286" t="s">
        <v>48</v>
      </c>
      <c r="J286">
        <f t="shared" si="15"/>
        <v>0</v>
      </c>
      <c r="K286" s="17">
        <f t="shared" si="17"/>
        <v>0</v>
      </c>
      <c r="L286">
        <v>366</v>
      </c>
      <c r="M286" s="7" t="s">
        <v>372</v>
      </c>
      <c r="Q286" s="7">
        <v>0</v>
      </c>
    </row>
    <row r="287" spans="1:17" x14ac:dyDescent="0.2">
      <c r="A287" s="52" t="s">
        <v>1301</v>
      </c>
      <c r="B287"/>
      <c r="C287" s="7" t="s">
        <v>1201</v>
      </c>
      <c r="D287">
        <v>0</v>
      </c>
      <c r="F287">
        <f t="shared" si="16"/>
        <v>367</v>
      </c>
      <c r="G287" s="7" t="s">
        <v>1201</v>
      </c>
      <c r="H287" s="7"/>
      <c r="J287">
        <f t="shared" si="15"/>
        <v>0</v>
      </c>
      <c r="K287" s="17">
        <f t="shared" si="17"/>
        <v>0</v>
      </c>
      <c r="L287">
        <v>367</v>
      </c>
      <c r="M287" s="7" t="s">
        <v>1201</v>
      </c>
      <c r="Q287" s="7">
        <v>0</v>
      </c>
    </row>
    <row r="288" spans="1:17" x14ac:dyDescent="0.2">
      <c r="A288" s="52">
        <v>355</v>
      </c>
      <c r="B288"/>
      <c r="C288" t="s">
        <v>977</v>
      </c>
      <c r="D288">
        <v>751542</v>
      </c>
      <c r="F288">
        <f t="shared" si="16"/>
        <v>368</v>
      </c>
      <c r="G288" s="7" t="s">
        <v>1202</v>
      </c>
      <c r="H288" s="7"/>
      <c r="I288" t="s">
        <v>48</v>
      </c>
      <c r="J288">
        <f t="shared" si="15"/>
        <v>751542</v>
      </c>
      <c r="K288" s="17">
        <f t="shared" si="17"/>
        <v>0</v>
      </c>
      <c r="L288">
        <v>368</v>
      </c>
      <c r="M288" s="7" t="s">
        <v>1202</v>
      </c>
      <c r="Q288" s="7">
        <v>751542</v>
      </c>
    </row>
    <row r="289" spans="1:17" x14ac:dyDescent="0.2">
      <c r="A289" s="52">
        <v>356</v>
      </c>
      <c r="B289"/>
      <c r="C289" t="s">
        <v>373</v>
      </c>
      <c r="D289">
        <v>47360.74941150011</v>
      </c>
      <c r="F289">
        <f t="shared" si="16"/>
        <v>369</v>
      </c>
      <c r="G289" s="7" t="s">
        <v>373</v>
      </c>
      <c r="H289" s="7"/>
      <c r="I289" t="s">
        <v>48</v>
      </c>
      <c r="J289">
        <f t="shared" si="15"/>
        <v>47360.74941150011</v>
      </c>
      <c r="K289" s="17">
        <f t="shared" si="17"/>
        <v>0</v>
      </c>
      <c r="L289">
        <v>369</v>
      </c>
      <c r="M289" s="7" t="s">
        <v>373</v>
      </c>
      <c r="Q289" s="7">
        <v>47360.74941150011</v>
      </c>
    </row>
    <row r="290" spans="1:17" x14ac:dyDescent="0.2">
      <c r="A290" s="52" t="s">
        <v>1302</v>
      </c>
      <c r="B290" s="17" t="s">
        <v>1286</v>
      </c>
      <c r="C290" s="7" t="s">
        <v>1203</v>
      </c>
      <c r="D290">
        <v>0</v>
      </c>
      <c r="F290">
        <f t="shared" si="16"/>
        <v>370</v>
      </c>
      <c r="G290" s="7" t="s">
        <v>1203</v>
      </c>
      <c r="H290" s="7"/>
      <c r="J290">
        <f t="shared" si="15"/>
        <v>0</v>
      </c>
      <c r="K290" s="17">
        <f t="shared" si="17"/>
        <v>0</v>
      </c>
      <c r="L290">
        <v>370</v>
      </c>
      <c r="M290" s="7" t="s">
        <v>1203</v>
      </c>
      <c r="Q290" s="7">
        <v>0</v>
      </c>
    </row>
    <row r="291" spans="1:17" x14ac:dyDescent="0.2">
      <c r="A291" s="52">
        <v>357</v>
      </c>
      <c r="B291"/>
      <c r="C291" t="s">
        <v>976</v>
      </c>
      <c r="D291">
        <v>0</v>
      </c>
      <c r="F291">
        <f t="shared" si="16"/>
        <v>371</v>
      </c>
      <c r="G291" s="7" t="s">
        <v>976</v>
      </c>
      <c r="H291" s="7"/>
      <c r="I291" t="s">
        <v>46</v>
      </c>
      <c r="J291">
        <f t="shared" si="15"/>
        <v>0</v>
      </c>
      <c r="K291" s="17">
        <f t="shared" si="17"/>
        <v>0</v>
      </c>
      <c r="L291">
        <v>371</v>
      </c>
      <c r="M291" s="7" t="s">
        <v>976</v>
      </c>
      <c r="Q291" s="7">
        <v>0</v>
      </c>
    </row>
    <row r="292" spans="1:17" x14ac:dyDescent="0.2">
      <c r="A292" s="52">
        <v>360</v>
      </c>
      <c r="B292"/>
      <c r="C292" t="s">
        <v>367</v>
      </c>
      <c r="D292">
        <v>1264.2533137472292</v>
      </c>
      <c r="F292">
        <f t="shared" si="16"/>
        <v>372</v>
      </c>
      <c r="G292" s="7" t="s">
        <v>367</v>
      </c>
      <c r="H292" s="7"/>
      <c r="I292" t="s">
        <v>48</v>
      </c>
      <c r="J292">
        <f t="shared" si="15"/>
        <v>1264.2533137472292</v>
      </c>
      <c r="K292" s="17">
        <f t="shared" si="17"/>
        <v>0</v>
      </c>
      <c r="L292">
        <v>372</v>
      </c>
      <c r="M292" s="7" t="s">
        <v>367</v>
      </c>
      <c r="Q292" s="7">
        <v>1264.2533137472292</v>
      </c>
    </row>
    <row r="293" spans="1:17" x14ac:dyDescent="0.2">
      <c r="A293" s="52">
        <v>361</v>
      </c>
      <c r="B293" t="s">
        <v>46</v>
      </c>
      <c r="C293" t="s">
        <v>814</v>
      </c>
      <c r="D293">
        <v>53538544.07867305</v>
      </c>
      <c r="F293">
        <f t="shared" si="16"/>
        <v>373</v>
      </c>
      <c r="G293" s="7" t="s">
        <v>46</v>
      </c>
      <c r="H293" s="7" t="s">
        <v>814</v>
      </c>
      <c r="I293" t="s">
        <v>46</v>
      </c>
      <c r="J293">
        <f t="shared" si="15"/>
        <v>53538544.07867305</v>
      </c>
      <c r="K293" s="17">
        <f t="shared" si="17"/>
        <v>0</v>
      </c>
      <c r="L293">
        <v>373</v>
      </c>
      <c r="M293" s="7" t="s">
        <v>46</v>
      </c>
      <c r="N293" s="7" t="s">
        <v>814</v>
      </c>
      <c r="Q293" s="7">
        <v>53538544.07867305</v>
      </c>
    </row>
    <row r="294" spans="1:17" x14ac:dyDescent="0.2">
      <c r="A294" s="52">
        <v>362</v>
      </c>
      <c r="B294" t="s">
        <v>46</v>
      </c>
      <c r="C294" t="s">
        <v>46</v>
      </c>
      <c r="F294">
        <f t="shared" si="16"/>
        <v>374</v>
      </c>
      <c r="G294" t="s">
        <v>46</v>
      </c>
      <c r="H294" t="s">
        <v>46</v>
      </c>
      <c r="I294" t="s">
        <v>46</v>
      </c>
      <c r="J294">
        <f t="shared" si="15"/>
        <v>0</v>
      </c>
      <c r="K294" s="17">
        <f t="shared" si="17"/>
        <v>0</v>
      </c>
      <c r="L294">
        <v>374</v>
      </c>
      <c r="M294" s="7" t="s">
        <v>46</v>
      </c>
      <c r="N294" s="7" t="s">
        <v>46</v>
      </c>
      <c r="Q294" s="7"/>
    </row>
    <row r="295" spans="1:17" x14ac:dyDescent="0.2">
      <c r="A295" s="52">
        <v>363</v>
      </c>
      <c r="B295" t="s">
        <v>46</v>
      </c>
      <c r="C295" t="s">
        <v>375</v>
      </c>
      <c r="D295">
        <v>79548785.99515</v>
      </c>
      <c r="F295">
        <f t="shared" si="16"/>
        <v>375</v>
      </c>
      <c r="G295" t="s">
        <v>46</v>
      </c>
      <c r="H295" t="s">
        <v>375</v>
      </c>
      <c r="I295" t="s">
        <v>46</v>
      </c>
      <c r="J295">
        <f t="shared" si="15"/>
        <v>79548785.99515</v>
      </c>
      <c r="K295" s="17">
        <f t="shared" si="17"/>
        <v>0</v>
      </c>
      <c r="L295">
        <v>375</v>
      </c>
      <c r="M295" s="7" t="s">
        <v>46</v>
      </c>
      <c r="N295" s="7" t="s">
        <v>375</v>
      </c>
      <c r="Q295" s="7">
        <v>79548785.99515</v>
      </c>
    </row>
    <row r="296" spans="1:17" x14ac:dyDescent="0.2">
      <c r="A296" s="52">
        <v>364</v>
      </c>
      <c r="B296" t="s">
        <v>46</v>
      </c>
      <c r="C296" t="s">
        <v>46</v>
      </c>
      <c r="F296">
        <f t="shared" si="16"/>
        <v>376</v>
      </c>
      <c r="G296" t="s">
        <v>46</v>
      </c>
      <c r="H296" t="s">
        <v>46</v>
      </c>
      <c r="J296">
        <f t="shared" si="15"/>
        <v>0</v>
      </c>
      <c r="K296" s="17">
        <f t="shared" si="17"/>
        <v>0</v>
      </c>
      <c r="L296">
        <v>376</v>
      </c>
      <c r="Q296" s="7"/>
    </row>
    <row r="297" spans="1:17" x14ac:dyDescent="0.2">
      <c r="A297" s="52">
        <v>365</v>
      </c>
      <c r="B297" t="s">
        <v>376</v>
      </c>
      <c r="C297"/>
      <c r="D297">
        <v>1117032914.7908282</v>
      </c>
      <c r="F297">
        <f t="shared" si="16"/>
        <v>377</v>
      </c>
      <c r="G297" t="s">
        <v>376</v>
      </c>
      <c r="I297" t="s">
        <v>46</v>
      </c>
      <c r="J297">
        <f t="shared" si="15"/>
        <v>1117032914.7908282</v>
      </c>
      <c r="K297" s="17">
        <f t="shared" si="17"/>
        <v>0</v>
      </c>
      <c r="L297">
        <v>377</v>
      </c>
      <c r="M297" s="7" t="s">
        <v>376</v>
      </c>
      <c r="Q297" s="7">
        <v>1117032914.7908282</v>
      </c>
    </row>
    <row r="298" spans="1:17" x14ac:dyDescent="0.2">
      <c r="A298" s="52">
        <v>366</v>
      </c>
      <c r="B298" t="s">
        <v>377</v>
      </c>
      <c r="C298"/>
      <c r="F298">
        <f t="shared" si="16"/>
        <v>378</v>
      </c>
      <c r="G298" s="7" t="s">
        <v>377</v>
      </c>
      <c r="J298">
        <f t="shared" si="15"/>
        <v>0</v>
      </c>
      <c r="K298" s="17">
        <f t="shared" si="17"/>
        <v>0</v>
      </c>
      <c r="L298">
        <v>378</v>
      </c>
      <c r="M298" s="7" t="s">
        <v>377</v>
      </c>
      <c r="Q298" s="7"/>
    </row>
    <row r="299" spans="1:17" x14ac:dyDescent="0.2">
      <c r="A299" s="52" t="s">
        <v>1303</v>
      </c>
      <c r="B299"/>
      <c r="C299"/>
      <c r="F299">
        <f t="shared" si="16"/>
        <v>379</v>
      </c>
      <c r="G299" s="7"/>
      <c r="J299">
        <f t="shared" si="15"/>
        <v>0</v>
      </c>
      <c r="K299" s="17">
        <f t="shared" si="17"/>
        <v>0</v>
      </c>
      <c r="L299">
        <v>379</v>
      </c>
      <c r="Q299" s="7"/>
    </row>
    <row r="300" spans="1:17" x14ac:dyDescent="0.2">
      <c r="A300" s="52">
        <v>367</v>
      </c>
      <c r="B300" t="s">
        <v>378</v>
      </c>
      <c r="C300"/>
      <c r="F300">
        <f t="shared" si="16"/>
        <v>380</v>
      </c>
      <c r="G300" t="s">
        <v>378</v>
      </c>
      <c r="J300">
        <f t="shared" si="15"/>
        <v>0</v>
      </c>
      <c r="K300" s="17">
        <f t="shared" si="17"/>
        <v>0</v>
      </c>
      <c r="L300">
        <v>380</v>
      </c>
      <c r="M300" s="7" t="s">
        <v>378</v>
      </c>
      <c r="Q300" s="7"/>
    </row>
    <row r="301" spans="1:17" x14ac:dyDescent="0.2">
      <c r="A301" s="52">
        <v>368</v>
      </c>
      <c r="B301" t="s">
        <v>379</v>
      </c>
      <c r="C301"/>
      <c r="F301">
        <f t="shared" si="16"/>
        <v>381</v>
      </c>
      <c r="G301" t="s">
        <v>379</v>
      </c>
      <c r="J301">
        <f t="shared" si="15"/>
        <v>0</v>
      </c>
      <c r="K301" s="17">
        <f t="shared" si="17"/>
        <v>0</v>
      </c>
      <c r="L301">
        <v>381</v>
      </c>
      <c r="M301" s="7" t="s">
        <v>379</v>
      </c>
      <c r="Q301" s="7"/>
    </row>
    <row r="302" spans="1:17" x14ac:dyDescent="0.2">
      <c r="A302" s="52">
        <v>369</v>
      </c>
      <c r="B302" t="s">
        <v>690</v>
      </c>
      <c r="C302"/>
      <c r="D302">
        <v>210111.62603279427</v>
      </c>
      <c r="F302">
        <f t="shared" si="16"/>
        <v>382</v>
      </c>
      <c r="G302" t="s">
        <v>690</v>
      </c>
      <c r="I302" t="s">
        <v>46</v>
      </c>
      <c r="J302">
        <f t="shared" si="15"/>
        <v>210111.62603279427</v>
      </c>
      <c r="K302" s="17">
        <f t="shared" si="17"/>
        <v>0</v>
      </c>
      <c r="L302">
        <v>382</v>
      </c>
      <c r="M302" s="7" t="s">
        <v>690</v>
      </c>
      <c r="Q302" s="7">
        <v>210111.62603279427</v>
      </c>
    </row>
    <row r="303" spans="1:17" x14ac:dyDescent="0.2">
      <c r="A303" s="52">
        <v>370</v>
      </c>
      <c r="B303" t="s">
        <v>691</v>
      </c>
      <c r="C303"/>
      <c r="D303">
        <v>66590360.653382346</v>
      </c>
      <c r="F303">
        <f t="shared" si="16"/>
        <v>383</v>
      </c>
      <c r="G303" t="s">
        <v>691</v>
      </c>
      <c r="I303" t="s">
        <v>46</v>
      </c>
      <c r="J303">
        <f t="shared" si="15"/>
        <v>66590360.653382346</v>
      </c>
      <c r="K303" s="17">
        <f t="shared" si="17"/>
        <v>0</v>
      </c>
      <c r="L303">
        <v>383</v>
      </c>
      <c r="M303" s="7" t="s">
        <v>691</v>
      </c>
      <c r="Q303" s="7">
        <v>66590360.653382346</v>
      </c>
    </row>
    <row r="304" spans="1:17" x14ac:dyDescent="0.2">
      <c r="A304" s="52" t="s">
        <v>1304</v>
      </c>
      <c r="B304"/>
      <c r="C304"/>
      <c r="F304">
        <f t="shared" si="16"/>
        <v>384</v>
      </c>
      <c r="J304">
        <f t="shared" si="15"/>
        <v>0</v>
      </c>
      <c r="K304" s="17">
        <f t="shared" si="17"/>
        <v>0</v>
      </c>
      <c r="L304">
        <v>384</v>
      </c>
      <c r="Q304" s="7"/>
    </row>
    <row r="305" spans="1:17" x14ac:dyDescent="0.2">
      <c r="A305" s="52">
        <v>371</v>
      </c>
      <c r="B305" t="s">
        <v>692</v>
      </c>
      <c r="C305"/>
      <c r="F305">
        <f t="shared" si="16"/>
        <v>385</v>
      </c>
      <c r="G305" s="7" t="s">
        <v>692</v>
      </c>
      <c r="I305" t="s">
        <v>46</v>
      </c>
      <c r="J305">
        <f t="shared" si="15"/>
        <v>0</v>
      </c>
      <c r="K305" s="17">
        <f t="shared" si="17"/>
        <v>0</v>
      </c>
      <c r="L305">
        <v>385</v>
      </c>
      <c r="M305" s="7" t="s">
        <v>692</v>
      </c>
      <c r="Q305" s="7"/>
    </row>
    <row r="306" spans="1:17" x14ac:dyDescent="0.2">
      <c r="A306" s="52">
        <v>372</v>
      </c>
      <c r="B306" t="s">
        <v>63</v>
      </c>
      <c r="C306"/>
      <c r="D306">
        <v>0</v>
      </c>
      <c r="F306">
        <f t="shared" si="16"/>
        <v>386</v>
      </c>
      <c r="G306" s="7" t="s">
        <v>1204</v>
      </c>
      <c r="I306" t="s">
        <v>46</v>
      </c>
      <c r="J306">
        <f t="shared" si="15"/>
        <v>0</v>
      </c>
      <c r="K306" s="17">
        <f t="shared" si="17"/>
        <v>0</v>
      </c>
      <c r="L306">
        <v>386</v>
      </c>
      <c r="M306" s="7" t="s">
        <v>1204</v>
      </c>
      <c r="Q306" s="7">
        <v>0</v>
      </c>
    </row>
    <row r="307" spans="1:17" x14ac:dyDescent="0.2">
      <c r="A307" s="52">
        <v>373</v>
      </c>
      <c r="B307" t="s">
        <v>153</v>
      </c>
      <c r="C307"/>
      <c r="D307">
        <v>5322630.4437015411</v>
      </c>
      <c r="F307">
        <f t="shared" si="16"/>
        <v>387</v>
      </c>
      <c r="G307" s="7" t="s">
        <v>1205</v>
      </c>
      <c r="I307" t="s">
        <v>46</v>
      </c>
      <c r="J307">
        <f t="shared" si="15"/>
        <v>5322630.4437015411</v>
      </c>
      <c r="K307" s="17">
        <f t="shared" si="17"/>
        <v>0</v>
      </c>
      <c r="L307">
        <v>387</v>
      </c>
      <c r="M307" s="7" t="s">
        <v>1205</v>
      </c>
      <c r="Q307" s="7">
        <v>5322630.4437015411</v>
      </c>
    </row>
    <row r="308" spans="1:17" x14ac:dyDescent="0.2">
      <c r="A308" s="52">
        <v>374</v>
      </c>
      <c r="B308" t="s">
        <v>46</v>
      </c>
      <c r="C308" t="s">
        <v>693</v>
      </c>
      <c r="D308">
        <v>5322630.4437015411</v>
      </c>
      <c r="F308">
        <f t="shared" si="16"/>
        <v>388</v>
      </c>
      <c r="G308" t="s">
        <v>46</v>
      </c>
      <c r="H308" t="s">
        <v>693</v>
      </c>
      <c r="I308" t="s">
        <v>46</v>
      </c>
      <c r="J308">
        <f t="shared" si="15"/>
        <v>5322630.4437015411</v>
      </c>
      <c r="K308" s="17">
        <f t="shared" si="17"/>
        <v>0</v>
      </c>
      <c r="L308">
        <v>388</v>
      </c>
      <c r="M308" s="7" t="s">
        <v>46</v>
      </c>
      <c r="N308" s="7" t="s">
        <v>693</v>
      </c>
      <c r="Q308" s="7">
        <v>5322630.4437015411</v>
      </c>
    </row>
    <row r="309" spans="1:17" x14ac:dyDescent="0.2">
      <c r="A309" s="52">
        <v>375</v>
      </c>
      <c r="B309" t="s">
        <v>694</v>
      </c>
      <c r="C309"/>
      <c r="F309">
        <f t="shared" si="16"/>
        <v>389</v>
      </c>
      <c r="G309" t="s">
        <v>694</v>
      </c>
      <c r="I309" t="s">
        <v>46</v>
      </c>
      <c r="J309">
        <f t="shared" si="15"/>
        <v>0</v>
      </c>
      <c r="K309" s="17">
        <f t="shared" si="17"/>
        <v>0</v>
      </c>
      <c r="L309">
        <v>389</v>
      </c>
      <c r="M309" s="7" t="s">
        <v>694</v>
      </c>
      <c r="Q309" s="7"/>
    </row>
    <row r="310" spans="1:17" x14ac:dyDescent="0.2">
      <c r="A310" s="52">
        <v>376</v>
      </c>
      <c r="B310" t="s">
        <v>63</v>
      </c>
      <c r="C310"/>
      <c r="D310">
        <v>0</v>
      </c>
      <c r="F310">
        <f t="shared" si="16"/>
        <v>390</v>
      </c>
      <c r="G310" s="7" t="s">
        <v>1204</v>
      </c>
      <c r="I310" t="s">
        <v>46</v>
      </c>
      <c r="J310">
        <f t="shared" si="15"/>
        <v>0</v>
      </c>
      <c r="K310" s="17">
        <f t="shared" si="17"/>
        <v>0</v>
      </c>
      <c r="L310">
        <v>390</v>
      </c>
      <c r="M310" s="7" t="s">
        <v>1204</v>
      </c>
      <c r="Q310" s="7">
        <v>0</v>
      </c>
    </row>
    <row r="311" spans="1:17" x14ac:dyDescent="0.2">
      <c r="A311" s="52">
        <v>377</v>
      </c>
      <c r="B311" t="s">
        <v>153</v>
      </c>
      <c r="C311"/>
      <c r="D311">
        <v>0.31541972369977167</v>
      </c>
      <c r="F311">
        <f t="shared" si="16"/>
        <v>391</v>
      </c>
      <c r="G311" s="7" t="s">
        <v>1205</v>
      </c>
      <c r="I311" t="s">
        <v>46</v>
      </c>
      <c r="J311">
        <f t="shared" si="15"/>
        <v>0.31541972369977167</v>
      </c>
      <c r="K311" s="17">
        <f t="shared" si="17"/>
        <v>0</v>
      </c>
      <c r="L311">
        <v>391</v>
      </c>
      <c r="M311" s="7" t="s">
        <v>1205</v>
      </c>
      <c r="Q311" s="7">
        <v>0.31541972369977167</v>
      </c>
    </row>
    <row r="312" spans="1:17" x14ac:dyDescent="0.2">
      <c r="A312" s="52">
        <v>378</v>
      </c>
      <c r="B312" t="s">
        <v>46</v>
      </c>
      <c r="C312" t="s">
        <v>695</v>
      </c>
      <c r="D312">
        <v>0.31541972369977167</v>
      </c>
      <c r="F312">
        <f t="shared" si="16"/>
        <v>392</v>
      </c>
      <c r="G312" t="s">
        <v>46</v>
      </c>
      <c r="H312" t="s">
        <v>695</v>
      </c>
      <c r="I312" t="s">
        <v>46</v>
      </c>
      <c r="J312">
        <f t="shared" si="15"/>
        <v>0.31541972369977167</v>
      </c>
      <c r="K312" s="17">
        <f t="shared" si="17"/>
        <v>0</v>
      </c>
      <c r="L312">
        <v>392</v>
      </c>
      <c r="M312" s="7" t="s">
        <v>46</v>
      </c>
      <c r="N312" s="7" t="s">
        <v>695</v>
      </c>
      <c r="Q312" s="7">
        <v>0.31541972369977167</v>
      </c>
    </row>
    <row r="313" spans="1:17" x14ac:dyDescent="0.2">
      <c r="A313" s="52">
        <v>379</v>
      </c>
      <c r="B313" t="s">
        <v>696</v>
      </c>
      <c r="C313"/>
      <c r="D313">
        <v>7077424.857946407</v>
      </c>
      <c r="F313">
        <f t="shared" si="16"/>
        <v>393</v>
      </c>
      <c r="G313" t="s">
        <v>696</v>
      </c>
      <c r="I313" t="s">
        <v>46</v>
      </c>
      <c r="J313">
        <f t="shared" si="15"/>
        <v>7077424.857946407</v>
      </c>
      <c r="K313" s="17">
        <f t="shared" si="17"/>
        <v>0</v>
      </c>
      <c r="L313">
        <v>393</v>
      </c>
      <c r="M313" s="7" t="s">
        <v>696</v>
      </c>
      <c r="Q313" s="7">
        <v>7077424.857946407</v>
      </c>
    </row>
    <row r="314" spans="1:17" x14ac:dyDescent="0.2">
      <c r="A314" s="52">
        <v>380</v>
      </c>
      <c r="B314" t="s">
        <v>697</v>
      </c>
      <c r="C314"/>
      <c r="D314">
        <v>208270.63252234776</v>
      </c>
      <c r="F314">
        <f t="shared" si="16"/>
        <v>394</v>
      </c>
      <c r="G314" t="s">
        <v>697</v>
      </c>
      <c r="I314" t="s">
        <v>48</v>
      </c>
      <c r="J314">
        <f t="shared" si="15"/>
        <v>208270.63252234776</v>
      </c>
      <c r="K314" s="17">
        <f t="shared" si="17"/>
        <v>0</v>
      </c>
      <c r="L314">
        <v>394</v>
      </c>
      <c r="M314" s="7" t="s">
        <v>697</v>
      </c>
      <c r="Q314" s="7">
        <v>208270.63252234776</v>
      </c>
    </row>
    <row r="315" spans="1:17" x14ac:dyDescent="0.2">
      <c r="A315" s="52">
        <v>381</v>
      </c>
      <c r="B315" t="s">
        <v>46</v>
      </c>
      <c r="C315" t="s">
        <v>698</v>
      </c>
      <c r="D315">
        <v>79408798.529005155</v>
      </c>
      <c r="F315">
        <f t="shared" si="16"/>
        <v>395</v>
      </c>
      <c r="G315" s="7" t="s">
        <v>46</v>
      </c>
      <c r="H315" s="7" t="s">
        <v>396</v>
      </c>
      <c r="I315" t="s">
        <v>46</v>
      </c>
      <c r="J315">
        <f t="shared" ref="J315:J378" si="18">VLOOKUP(F315,$L$1:$Q$1034,6,FALSE)</f>
        <v>79408798.529005155</v>
      </c>
      <c r="K315" s="17">
        <f t="shared" si="17"/>
        <v>0</v>
      </c>
      <c r="L315">
        <v>395</v>
      </c>
      <c r="M315" s="7" t="s">
        <v>46</v>
      </c>
      <c r="N315" s="7" t="s">
        <v>396</v>
      </c>
      <c r="Q315" s="7">
        <v>79408798.529005155</v>
      </c>
    </row>
    <row r="316" spans="1:17" x14ac:dyDescent="0.2">
      <c r="A316" s="52">
        <v>382</v>
      </c>
      <c r="B316" t="s">
        <v>699</v>
      </c>
      <c r="C316"/>
      <c r="F316">
        <f t="shared" si="16"/>
        <v>396</v>
      </c>
      <c r="G316" t="s">
        <v>699</v>
      </c>
      <c r="I316" t="s">
        <v>46</v>
      </c>
      <c r="J316">
        <f t="shared" si="18"/>
        <v>0</v>
      </c>
      <c r="K316" s="17">
        <f t="shared" si="17"/>
        <v>0</v>
      </c>
      <c r="L316">
        <v>396</v>
      </c>
      <c r="M316" s="7" t="s">
        <v>699</v>
      </c>
      <c r="Q316" s="7"/>
    </row>
    <row r="317" spans="1:17" x14ac:dyDescent="0.2">
      <c r="A317" s="52">
        <v>383</v>
      </c>
      <c r="B317" t="s">
        <v>397</v>
      </c>
      <c r="C317"/>
      <c r="F317">
        <f t="shared" si="16"/>
        <v>397</v>
      </c>
      <c r="G317" t="s">
        <v>397</v>
      </c>
      <c r="J317">
        <f t="shared" si="18"/>
        <v>0</v>
      </c>
      <c r="K317" s="17">
        <f t="shared" si="17"/>
        <v>0</v>
      </c>
      <c r="L317">
        <v>397</v>
      </c>
      <c r="M317" s="7" t="s">
        <v>397</v>
      </c>
      <c r="Q317" s="7"/>
    </row>
    <row r="318" spans="1:17" x14ac:dyDescent="0.2">
      <c r="A318" s="52">
        <v>384</v>
      </c>
      <c r="B318" t="s">
        <v>700</v>
      </c>
      <c r="C318"/>
      <c r="D318">
        <v>43419.587250676901</v>
      </c>
      <c r="F318">
        <f t="shared" si="16"/>
        <v>398</v>
      </c>
      <c r="G318" t="s">
        <v>700</v>
      </c>
      <c r="I318" t="s">
        <v>46</v>
      </c>
      <c r="J318">
        <f t="shared" si="18"/>
        <v>43419.587250676901</v>
      </c>
      <c r="K318" s="17">
        <f t="shared" si="17"/>
        <v>0</v>
      </c>
      <c r="L318">
        <v>398</v>
      </c>
      <c r="M318" s="7" t="s">
        <v>700</v>
      </c>
      <c r="Q318" s="7">
        <v>43419.587250676901</v>
      </c>
    </row>
    <row r="319" spans="1:17" x14ac:dyDescent="0.2">
      <c r="A319" s="52">
        <v>385</v>
      </c>
      <c r="B319" t="s">
        <v>701</v>
      </c>
      <c r="C319"/>
      <c r="D319">
        <v>-0.15362335729819421</v>
      </c>
      <c r="F319">
        <f t="shared" si="16"/>
        <v>399</v>
      </c>
      <c r="G319" t="s">
        <v>701</v>
      </c>
      <c r="I319" t="s">
        <v>46</v>
      </c>
      <c r="J319">
        <f t="shared" si="18"/>
        <v>-0.15362335729819421</v>
      </c>
      <c r="K319" s="17">
        <f t="shared" si="17"/>
        <v>0</v>
      </c>
      <c r="L319">
        <v>399</v>
      </c>
      <c r="M319" s="7" t="s">
        <v>701</v>
      </c>
      <c r="Q319" s="7">
        <v>-0.15362335729819421</v>
      </c>
    </row>
    <row r="320" spans="1:17" x14ac:dyDescent="0.2">
      <c r="A320" s="52">
        <v>386</v>
      </c>
      <c r="B320" t="s">
        <v>702</v>
      </c>
      <c r="C320"/>
      <c r="F320">
        <f t="shared" si="16"/>
        <v>400</v>
      </c>
      <c r="G320" t="s">
        <v>702</v>
      </c>
      <c r="I320" t="s">
        <v>46</v>
      </c>
      <c r="J320">
        <f t="shared" si="18"/>
        <v>0</v>
      </c>
      <c r="K320" s="17">
        <f t="shared" si="17"/>
        <v>0</v>
      </c>
      <c r="L320">
        <v>400</v>
      </c>
      <c r="M320" s="7" t="s">
        <v>702</v>
      </c>
      <c r="Q320" s="7"/>
    </row>
    <row r="321" spans="1:17" x14ac:dyDescent="0.2">
      <c r="A321" s="52">
        <v>387</v>
      </c>
      <c r="B321" t="s">
        <v>63</v>
      </c>
      <c r="C321"/>
      <c r="D321">
        <v>0</v>
      </c>
      <c r="F321">
        <f t="shared" si="16"/>
        <v>401</v>
      </c>
      <c r="G321" s="7" t="s">
        <v>1204</v>
      </c>
      <c r="I321" t="s">
        <v>46</v>
      </c>
      <c r="J321">
        <f t="shared" si="18"/>
        <v>0</v>
      </c>
      <c r="K321" s="17">
        <f t="shared" si="17"/>
        <v>0</v>
      </c>
      <c r="L321">
        <v>401</v>
      </c>
      <c r="M321" s="7" t="s">
        <v>1204</v>
      </c>
      <c r="Q321" s="7">
        <v>0</v>
      </c>
    </row>
    <row r="322" spans="1:17" x14ac:dyDescent="0.2">
      <c r="A322" s="52">
        <v>388</v>
      </c>
      <c r="B322" t="s">
        <v>153</v>
      </c>
      <c r="C322"/>
      <c r="D322">
        <v>5862406.8499282897</v>
      </c>
      <c r="F322">
        <f t="shared" si="16"/>
        <v>402</v>
      </c>
      <c r="G322" s="7" t="s">
        <v>1205</v>
      </c>
      <c r="I322" t="s">
        <v>46</v>
      </c>
      <c r="J322">
        <f t="shared" si="18"/>
        <v>5862406.8499282897</v>
      </c>
      <c r="K322" s="17">
        <f t="shared" si="17"/>
        <v>0</v>
      </c>
      <c r="L322">
        <v>402</v>
      </c>
      <c r="M322" s="7" t="s">
        <v>1205</v>
      </c>
      <c r="Q322" s="7">
        <v>5862406.8499282897</v>
      </c>
    </row>
    <row r="323" spans="1:17" x14ac:dyDescent="0.2">
      <c r="A323" s="52">
        <v>389</v>
      </c>
      <c r="B323" t="s">
        <v>46</v>
      </c>
      <c r="C323" t="s">
        <v>703</v>
      </c>
      <c r="D323">
        <v>5862406.8499282897</v>
      </c>
      <c r="F323">
        <f t="shared" si="16"/>
        <v>403</v>
      </c>
      <c r="G323" t="s">
        <v>46</v>
      </c>
      <c r="H323" t="s">
        <v>703</v>
      </c>
      <c r="I323" t="s">
        <v>46</v>
      </c>
      <c r="J323">
        <f t="shared" si="18"/>
        <v>5862406.8499282897</v>
      </c>
      <c r="K323" s="17">
        <f t="shared" si="17"/>
        <v>0</v>
      </c>
      <c r="L323">
        <v>403</v>
      </c>
      <c r="M323" s="7" t="s">
        <v>46</v>
      </c>
      <c r="N323" s="7" t="s">
        <v>703</v>
      </c>
      <c r="Q323" s="7">
        <v>5862406.8499282897</v>
      </c>
    </row>
    <row r="324" spans="1:17" x14ac:dyDescent="0.2">
      <c r="A324" s="52">
        <v>390</v>
      </c>
      <c r="B324" t="s">
        <v>704</v>
      </c>
      <c r="C324"/>
      <c r="F324">
        <f t="shared" si="16"/>
        <v>404</v>
      </c>
      <c r="G324" t="s">
        <v>704</v>
      </c>
      <c r="I324" t="s">
        <v>46</v>
      </c>
      <c r="J324">
        <f t="shared" si="18"/>
        <v>0</v>
      </c>
      <c r="K324" s="17">
        <f t="shared" si="17"/>
        <v>0</v>
      </c>
      <c r="L324">
        <v>404</v>
      </c>
      <c r="M324" s="7" t="s">
        <v>704</v>
      </c>
      <c r="Q324" s="7"/>
    </row>
    <row r="325" spans="1:17" x14ac:dyDescent="0.2">
      <c r="A325" s="52">
        <v>391</v>
      </c>
      <c r="B325" t="s">
        <v>63</v>
      </c>
      <c r="C325"/>
      <c r="D325">
        <v>0</v>
      </c>
      <c r="F325">
        <f t="shared" si="16"/>
        <v>405</v>
      </c>
      <c r="G325" s="7" t="s">
        <v>1204</v>
      </c>
      <c r="I325" t="s">
        <v>46</v>
      </c>
      <c r="J325">
        <f t="shared" si="18"/>
        <v>0</v>
      </c>
      <c r="K325" s="17">
        <f t="shared" si="17"/>
        <v>0</v>
      </c>
      <c r="L325">
        <v>405</v>
      </c>
      <c r="M325" s="7" t="s">
        <v>1204</v>
      </c>
      <c r="Q325" s="7">
        <v>0</v>
      </c>
    </row>
    <row r="326" spans="1:17" x14ac:dyDescent="0.2">
      <c r="A326" s="52">
        <v>392</v>
      </c>
      <c r="B326" t="s">
        <v>153</v>
      </c>
      <c r="C326"/>
      <c r="D326">
        <v>2120859.9989251667</v>
      </c>
      <c r="F326">
        <f t="shared" si="16"/>
        <v>406</v>
      </c>
      <c r="G326" s="7" t="s">
        <v>1205</v>
      </c>
      <c r="I326" t="s">
        <v>46</v>
      </c>
      <c r="J326">
        <f t="shared" si="18"/>
        <v>2120859.9989251667</v>
      </c>
      <c r="K326" s="17">
        <f t="shared" si="17"/>
        <v>0</v>
      </c>
      <c r="L326">
        <v>406</v>
      </c>
      <c r="M326" s="7" t="s">
        <v>1205</v>
      </c>
      <c r="Q326" s="7">
        <v>2120859.9989251667</v>
      </c>
    </row>
    <row r="327" spans="1:17" x14ac:dyDescent="0.2">
      <c r="A327" s="52">
        <v>393</v>
      </c>
      <c r="B327" t="s">
        <v>46</v>
      </c>
      <c r="C327" t="s">
        <v>705</v>
      </c>
      <c r="D327">
        <v>2120859.9989251667</v>
      </c>
      <c r="F327">
        <f t="shared" si="16"/>
        <v>407</v>
      </c>
      <c r="G327" t="s">
        <v>46</v>
      </c>
      <c r="H327" t="s">
        <v>705</v>
      </c>
      <c r="I327" t="s">
        <v>46</v>
      </c>
      <c r="J327">
        <f t="shared" si="18"/>
        <v>2120859.9989251667</v>
      </c>
      <c r="K327" s="17">
        <f t="shared" si="17"/>
        <v>0</v>
      </c>
      <c r="L327">
        <v>407</v>
      </c>
      <c r="M327" s="7" t="s">
        <v>46</v>
      </c>
      <c r="N327" s="7" t="s">
        <v>705</v>
      </c>
      <c r="Q327" s="7">
        <v>2120859.9989251667</v>
      </c>
    </row>
    <row r="328" spans="1:17" x14ac:dyDescent="0.2">
      <c r="A328" s="52">
        <v>394</v>
      </c>
      <c r="B328" t="s">
        <v>706</v>
      </c>
      <c r="C328"/>
      <c r="D328">
        <v>7595655.4625582825</v>
      </c>
      <c r="F328">
        <f t="shared" si="16"/>
        <v>408</v>
      </c>
      <c r="G328" t="s">
        <v>706</v>
      </c>
      <c r="I328" t="s">
        <v>46</v>
      </c>
      <c r="J328">
        <f t="shared" si="18"/>
        <v>7595655.4625582825</v>
      </c>
      <c r="K328" s="17">
        <f t="shared" si="17"/>
        <v>0</v>
      </c>
      <c r="L328">
        <v>408</v>
      </c>
      <c r="M328" s="7" t="s">
        <v>706</v>
      </c>
      <c r="Q328" s="7">
        <v>7595655.4625582825</v>
      </c>
    </row>
    <row r="329" spans="1:17" x14ac:dyDescent="0.2">
      <c r="A329" s="52">
        <v>395</v>
      </c>
      <c r="B329" t="s">
        <v>46</v>
      </c>
      <c r="C329" t="s">
        <v>707</v>
      </c>
      <c r="D329">
        <v>15622341.745039059</v>
      </c>
      <c r="F329">
        <f t="shared" si="16"/>
        <v>409</v>
      </c>
      <c r="G329" t="s">
        <v>46</v>
      </c>
      <c r="H329" s="7" t="s">
        <v>409</v>
      </c>
      <c r="I329" t="s">
        <v>46</v>
      </c>
      <c r="J329">
        <f t="shared" si="18"/>
        <v>15622341.745039059</v>
      </c>
      <c r="K329" s="17">
        <f t="shared" si="17"/>
        <v>0</v>
      </c>
      <c r="L329">
        <v>409</v>
      </c>
      <c r="M329" s="7" t="s">
        <v>46</v>
      </c>
      <c r="N329" s="7" t="s">
        <v>409</v>
      </c>
      <c r="Q329" s="7">
        <v>15622341.745039059</v>
      </c>
    </row>
    <row r="330" spans="1:17" x14ac:dyDescent="0.2">
      <c r="A330" s="52" t="s">
        <v>1305</v>
      </c>
      <c r="B330"/>
      <c r="C330"/>
      <c r="F330">
        <f t="shared" si="16"/>
        <v>410</v>
      </c>
      <c r="J330">
        <f t="shared" si="18"/>
        <v>0</v>
      </c>
      <c r="K330" s="17">
        <f t="shared" si="17"/>
        <v>0</v>
      </c>
      <c r="L330">
        <v>410</v>
      </c>
      <c r="M330" s="7" t="s">
        <v>46</v>
      </c>
      <c r="N330" s="7" t="s">
        <v>46</v>
      </c>
      <c r="Q330" s="7"/>
    </row>
    <row r="331" spans="1:17" x14ac:dyDescent="0.2">
      <c r="A331" s="52">
        <v>396</v>
      </c>
      <c r="B331" t="s">
        <v>46</v>
      </c>
      <c r="C331" t="s">
        <v>410</v>
      </c>
      <c r="D331">
        <v>95031140.274044216</v>
      </c>
      <c r="F331">
        <f t="shared" si="16"/>
        <v>411</v>
      </c>
      <c r="G331" t="s">
        <v>46</v>
      </c>
      <c r="H331" t="s">
        <v>410</v>
      </c>
      <c r="I331" t="s">
        <v>46</v>
      </c>
      <c r="J331">
        <f t="shared" si="18"/>
        <v>95031140.274044216</v>
      </c>
      <c r="K331" s="17">
        <f t="shared" si="17"/>
        <v>0</v>
      </c>
      <c r="L331">
        <v>411</v>
      </c>
      <c r="M331" s="7" t="s">
        <v>46</v>
      </c>
      <c r="N331" s="7" t="s">
        <v>410</v>
      </c>
      <c r="Q331" s="7">
        <v>95031140.274044216</v>
      </c>
    </row>
    <row r="332" spans="1:17" x14ac:dyDescent="0.2">
      <c r="A332" s="52">
        <v>397</v>
      </c>
      <c r="B332" t="s">
        <v>46</v>
      </c>
      <c r="C332" t="s">
        <v>46</v>
      </c>
      <c r="F332">
        <f t="shared" si="16"/>
        <v>412</v>
      </c>
      <c r="G332" t="s">
        <v>46</v>
      </c>
      <c r="H332" t="s">
        <v>46</v>
      </c>
      <c r="I332" t="s">
        <v>46</v>
      </c>
      <c r="J332">
        <f t="shared" si="18"/>
        <v>0</v>
      </c>
      <c r="K332" s="17">
        <f t="shared" si="17"/>
        <v>0</v>
      </c>
      <c r="L332">
        <v>412</v>
      </c>
      <c r="M332" s="7" t="s">
        <v>46</v>
      </c>
      <c r="N332" s="7" t="s">
        <v>46</v>
      </c>
      <c r="Q332" s="7"/>
    </row>
    <row r="333" spans="1:17" x14ac:dyDescent="0.2">
      <c r="A333" s="52">
        <v>398</v>
      </c>
      <c r="B333" t="s">
        <v>377</v>
      </c>
      <c r="C333"/>
      <c r="F333">
        <f t="shared" si="16"/>
        <v>413</v>
      </c>
      <c r="G333" t="s">
        <v>377</v>
      </c>
      <c r="J333">
        <f t="shared" si="18"/>
        <v>0</v>
      </c>
      <c r="K333" s="17">
        <f t="shared" si="17"/>
        <v>0</v>
      </c>
      <c r="L333">
        <v>413</v>
      </c>
      <c r="M333" s="7" t="s">
        <v>377</v>
      </c>
      <c r="Q333" s="7"/>
    </row>
    <row r="334" spans="1:17" x14ac:dyDescent="0.2">
      <c r="A334" s="52" t="s">
        <v>1306</v>
      </c>
      <c r="B334"/>
      <c r="C334"/>
      <c r="F334">
        <f t="shared" ref="F334:F397" si="19">F333+1</f>
        <v>414</v>
      </c>
      <c r="J334">
        <f t="shared" si="18"/>
        <v>0</v>
      </c>
      <c r="K334" s="17">
        <f t="shared" ref="K334:K397" si="20">IF(AND(L334=F334,G334=M334,H334=N334),0,1)</f>
        <v>0</v>
      </c>
      <c r="L334">
        <v>414</v>
      </c>
      <c r="Q334" s="7"/>
    </row>
    <row r="335" spans="1:17" x14ac:dyDescent="0.2">
      <c r="A335" s="52">
        <v>399</v>
      </c>
      <c r="B335" t="s">
        <v>411</v>
      </c>
      <c r="C335"/>
      <c r="F335">
        <f t="shared" si="19"/>
        <v>415</v>
      </c>
      <c r="G335" t="s">
        <v>411</v>
      </c>
      <c r="J335">
        <f t="shared" si="18"/>
        <v>0</v>
      </c>
      <c r="K335" s="17">
        <f t="shared" si="20"/>
        <v>0</v>
      </c>
      <c r="L335">
        <v>415</v>
      </c>
      <c r="M335" s="7" t="s">
        <v>411</v>
      </c>
      <c r="Q335" s="7"/>
    </row>
    <row r="336" spans="1:17" x14ac:dyDescent="0.2">
      <c r="A336" s="52">
        <v>401</v>
      </c>
      <c r="B336" t="s">
        <v>815</v>
      </c>
      <c r="C336"/>
      <c r="D336">
        <v>5235256.5641090209</v>
      </c>
      <c r="E336" s="7"/>
      <c r="F336">
        <f t="shared" si="19"/>
        <v>416</v>
      </c>
      <c r="G336" t="s">
        <v>815</v>
      </c>
      <c r="I336" t="s">
        <v>48</v>
      </c>
      <c r="J336">
        <f t="shared" si="18"/>
        <v>5235256.5641090209</v>
      </c>
      <c r="K336" s="17">
        <f t="shared" si="20"/>
        <v>0</v>
      </c>
      <c r="L336">
        <v>416</v>
      </c>
      <c r="M336" s="7" t="s">
        <v>815</v>
      </c>
      <c r="Q336" s="7">
        <v>5235256.5641090209</v>
      </c>
    </row>
    <row r="337" spans="1:17" x14ac:dyDescent="0.2">
      <c r="A337" s="76"/>
      <c r="B337" s="7" t="s">
        <v>816</v>
      </c>
      <c r="C337" s="7"/>
      <c r="D337" s="7"/>
      <c r="E337" s="7"/>
      <c r="F337">
        <f t="shared" si="19"/>
        <v>417</v>
      </c>
      <c r="G337" s="7" t="s">
        <v>816</v>
      </c>
      <c r="H337" s="7"/>
      <c r="I337" s="7" t="s">
        <v>46</v>
      </c>
      <c r="J337">
        <f t="shared" si="18"/>
        <v>0</v>
      </c>
      <c r="K337" s="17">
        <f t="shared" si="20"/>
        <v>0</v>
      </c>
      <c r="L337">
        <v>417</v>
      </c>
      <c r="M337" s="7" t="s">
        <v>816</v>
      </c>
      <c r="Q337" s="7"/>
    </row>
    <row r="338" spans="1:17" x14ac:dyDescent="0.2">
      <c r="A338" s="76">
        <v>402</v>
      </c>
      <c r="B338" s="77"/>
      <c r="C338" s="77" t="s">
        <v>1117</v>
      </c>
      <c r="D338" s="7">
        <v>9410.3907854273202</v>
      </c>
      <c r="E338" s="7"/>
      <c r="F338">
        <f t="shared" si="19"/>
        <v>418</v>
      </c>
      <c r="G338" s="7" t="s">
        <v>1206</v>
      </c>
      <c r="H338" s="7"/>
      <c r="I338" s="7"/>
      <c r="J338">
        <f t="shared" si="18"/>
        <v>9410.3907854273202</v>
      </c>
      <c r="K338" s="17">
        <f t="shared" si="20"/>
        <v>0</v>
      </c>
      <c r="L338">
        <v>418</v>
      </c>
      <c r="M338" s="7" t="s">
        <v>1206</v>
      </c>
      <c r="Q338" s="7">
        <v>9410.3907854273202</v>
      </c>
    </row>
    <row r="339" spans="1:17" x14ac:dyDescent="0.2">
      <c r="A339" s="76" t="s">
        <v>1124</v>
      </c>
      <c r="B339" s="77"/>
      <c r="C339" s="77" t="s">
        <v>1118</v>
      </c>
      <c r="D339" s="7">
        <v>5446040.193088375</v>
      </c>
      <c r="E339" s="7"/>
      <c r="F339">
        <f t="shared" si="19"/>
        <v>419</v>
      </c>
      <c r="G339" s="7" t="s">
        <v>1205</v>
      </c>
      <c r="H339" s="7"/>
      <c r="I339" s="7"/>
      <c r="J339">
        <f t="shared" si="18"/>
        <v>5446040.193088375</v>
      </c>
      <c r="K339" s="17">
        <f t="shared" si="20"/>
        <v>0</v>
      </c>
      <c r="L339">
        <v>419</v>
      </c>
      <c r="M339" s="7" t="s">
        <v>1205</v>
      </c>
      <c r="Q339" s="7">
        <v>5446040.193088375</v>
      </c>
    </row>
    <row r="340" spans="1:17" x14ac:dyDescent="0.2">
      <c r="A340" s="76" t="s">
        <v>1125</v>
      </c>
      <c r="B340" s="77"/>
      <c r="C340" s="77" t="s">
        <v>1119</v>
      </c>
      <c r="D340" s="7">
        <v>5455450.5838738028</v>
      </c>
      <c r="F340">
        <f t="shared" si="19"/>
        <v>420</v>
      </c>
      <c r="G340" s="7"/>
      <c r="H340" s="7" t="s">
        <v>1119</v>
      </c>
      <c r="I340" s="7"/>
      <c r="J340">
        <f t="shared" si="18"/>
        <v>5455450.5838738028</v>
      </c>
      <c r="K340" s="17">
        <f t="shared" si="20"/>
        <v>0</v>
      </c>
      <c r="L340">
        <v>420</v>
      </c>
      <c r="N340" s="7" t="s">
        <v>1119</v>
      </c>
      <c r="Q340" s="7">
        <v>5455450.5838738028</v>
      </c>
    </row>
    <row r="341" spans="1:17" x14ac:dyDescent="0.2">
      <c r="A341" s="76" t="s">
        <v>1307</v>
      </c>
      <c r="B341" s="77"/>
      <c r="C341" s="77"/>
      <c r="D341" s="7"/>
      <c r="F341">
        <f t="shared" si="19"/>
        <v>421</v>
      </c>
      <c r="G341" s="7"/>
      <c r="H341" s="7"/>
      <c r="I341" s="7"/>
      <c r="J341">
        <f t="shared" si="18"/>
        <v>0</v>
      </c>
      <c r="K341" s="17">
        <f t="shared" si="20"/>
        <v>0</v>
      </c>
      <c r="L341">
        <v>421</v>
      </c>
      <c r="Q341" s="7"/>
    </row>
    <row r="342" spans="1:17" x14ac:dyDescent="0.2">
      <c r="A342" s="52">
        <v>403</v>
      </c>
      <c r="B342" t="s">
        <v>817</v>
      </c>
      <c r="C342"/>
      <c r="D342">
        <v>15479313.232293624</v>
      </c>
      <c r="F342">
        <f t="shared" si="19"/>
        <v>422</v>
      </c>
      <c r="G342" t="s">
        <v>817</v>
      </c>
      <c r="I342" t="s">
        <v>46</v>
      </c>
      <c r="J342">
        <f t="shared" si="18"/>
        <v>15479313.232293624</v>
      </c>
      <c r="K342" s="17">
        <f t="shared" si="20"/>
        <v>0</v>
      </c>
      <c r="L342">
        <v>422</v>
      </c>
      <c r="M342" s="7" t="s">
        <v>817</v>
      </c>
      <c r="Q342" s="7">
        <v>15479313.232293624</v>
      </c>
    </row>
    <row r="343" spans="1:17" x14ac:dyDescent="0.2">
      <c r="A343" s="52">
        <v>404</v>
      </c>
      <c r="B343" t="s">
        <v>818</v>
      </c>
      <c r="C343"/>
      <c r="F343">
        <f t="shared" si="19"/>
        <v>423</v>
      </c>
      <c r="G343" t="s">
        <v>818</v>
      </c>
      <c r="I343" t="s">
        <v>46</v>
      </c>
      <c r="J343">
        <f t="shared" si="18"/>
        <v>0</v>
      </c>
      <c r="K343" s="17">
        <f t="shared" si="20"/>
        <v>0</v>
      </c>
      <c r="L343">
        <v>423</v>
      </c>
      <c r="M343" s="7" t="s">
        <v>818</v>
      </c>
      <c r="Q343" s="7"/>
    </row>
    <row r="344" spans="1:17" x14ac:dyDescent="0.2">
      <c r="A344" s="52">
        <v>405</v>
      </c>
      <c r="B344" t="s">
        <v>63</v>
      </c>
      <c r="C344"/>
      <c r="D344">
        <v>1382103.6337856383</v>
      </c>
      <c r="F344">
        <f t="shared" si="19"/>
        <v>424</v>
      </c>
      <c r="G344" s="7" t="s">
        <v>1204</v>
      </c>
      <c r="I344" t="s">
        <v>46</v>
      </c>
      <c r="J344">
        <f t="shared" si="18"/>
        <v>1382103.6337856383</v>
      </c>
      <c r="K344" s="17">
        <f t="shared" si="20"/>
        <v>0</v>
      </c>
      <c r="L344">
        <v>424</v>
      </c>
      <c r="M344" s="7" t="s">
        <v>1204</v>
      </c>
      <c r="Q344" s="7">
        <v>1382103.6337856383</v>
      </c>
    </row>
    <row r="345" spans="1:17" x14ac:dyDescent="0.2">
      <c r="A345" s="52">
        <v>406</v>
      </c>
      <c r="B345" t="s">
        <v>153</v>
      </c>
      <c r="C345"/>
      <c r="D345">
        <v>335153.7674739096</v>
      </c>
      <c r="F345">
        <f t="shared" si="19"/>
        <v>425</v>
      </c>
      <c r="G345" s="7" t="s">
        <v>1205</v>
      </c>
      <c r="I345" t="s">
        <v>46</v>
      </c>
      <c r="J345">
        <f t="shared" si="18"/>
        <v>335153.7674739096</v>
      </c>
      <c r="K345" s="17">
        <f t="shared" si="20"/>
        <v>0</v>
      </c>
      <c r="L345">
        <v>425</v>
      </c>
      <c r="M345" s="7" t="s">
        <v>1205</v>
      </c>
      <c r="Q345" s="7">
        <v>335153.7674739096</v>
      </c>
    </row>
    <row r="346" spans="1:17" x14ac:dyDescent="0.2">
      <c r="A346" s="52">
        <v>407</v>
      </c>
      <c r="B346" t="s">
        <v>46</v>
      </c>
      <c r="C346" t="s">
        <v>819</v>
      </c>
      <c r="D346">
        <v>1717257.4012595478</v>
      </c>
      <c r="F346">
        <f t="shared" si="19"/>
        <v>426</v>
      </c>
      <c r="G346" t="s">
        <v>46</v>
      </c>
      <c r="H346" t="s">
        <v>819</v>
      </c>
      <c r="I346" t="s">
        <v>46</v>
      </c>
      <c r="J346">
        <f t="shared" si="18"/>
        <v>1717257.4012595478</v>
      </c>
      <c r="K346" s="17">
        <f t="shared" si="20"/>
        <v>0</v>
      </c>
      <c r="L346">
        <v>426</v>
      </c>
      <c r="M346" s="7" t="s">
        <v>46</v>
      </c>
      <c r="N346" s="7" t="s">
        <v>819</v>
      </c>
      <c r="Q346" s="7">
        <v>1717257.4012595478</v>
      </c>
    </row>
    <row r="347" spans="1:17" x14ac:dyDescent="0.2">
      <c r="A347" s="52" t="s">
        <v>1308</v>
      </c>
      <c r="B347"/>
      <c r="C347"/>
      <c r="F347">
        <f t="shared" si="19"/>
        <v>427</v>
      </c>
      <c r="J347">
        <f t="shared" si="18"/>
        <v>0</v>
      </c>
      <c r="K347" s="17">
        <f t="shared" si="20"/>
        <v>0</v>
      </c>
      <c r="L347">
        <v>427</v>
      </c>
      <c r="M347" s="7" t="s">
        <v>46</v>
      </c>
      <c r="N347" s="7" t="s">
        <v>46</v>
      </c>
      <c r="Q347" s="7"/>
    </row>
    <row r="348" spans="1:17" x14ac:dyDescent="0.2">
      <c r="A348" s="52">
        <v>408</v>
      </c>
      <c r="B348" t="s">
        <v>820</v>
      </c>
      <c r="C348"/>
      <c r="D348">
        <v>4738687.3489360763</v>
      </c>
      <c r="F348">
        <f t="shared" si="19"/>
        <v>428</v>
      </c>
      <c r="G348" t="s">
        <v>820</v>
      </c>
      <c r="I348" t="s">
        <v>46</v>
      </c>
      <c r="J348">
        <f t="shared" si="18"/>
        <v>4738687.3489360763</v>
      </c>
      <c r="K348" s="17">
        <f t="shared" si="20"/>
        <v>0</v>
      </c>
      <c r="L348">
        <v>428</v>
      </c>
      <c r="M348" s="7" t="s">
        <v>820</v>
      </c>
      <c r="Q348" s="7">
        <v>4738687.3489360763</v>
      </c>
    </row>
    <row r="349" spans="1:17" x14ac:dyDescent="0.2">
      <c r="A349" s="52">
        <v>409</v>
      </c>
      <c r="B349" t="s">
        <v>821</v>
      </c>
      <c r="C349"/>
      <c r="D349">
        <v>294343.55292001646</v>
      </c>
      <c r="F349">
        <f t="shared" si="19"/>
        <v>429</v>
      </c>
      <c r="G349" t="s">
        <v>821</v>
      </c>
      <c r="I349" t="s">
        <v>46</v>
      </c>
      <c r="J349">
        <f t="shared" si="18"/>
        <v>294343.55292001646</v>
      </c>
      <c r="K349" s="17">
        <f t="shared" si="20"/>
        <v>0</v>
      </c>
      <c r="L349">
        <v>429</v>
      </c>
      <c r="M349" s="7" t="s">
        <v>821</v>
      </c>
      <c r="Q349" s="7">
        <v>294343.55292001646</v>
      </c>
    </row>
    <row r="350" spans="1:17" x14ac:dyDescent="0.2">
      <c r="A350" s="52" t="s">
        <v>1309</v>
      </c>
      <c r="B350"/>
      <c r="C350"/>
      <c r="F350">
        <f t="shared" si="19"/>
        <v>430</v>
      </c>
      <c r="J350">
        <f t="shared" si="18"/>
        <v>0</v>
      </c>
      <c r="K350" s="17">
        <f t="shared" si="20"/>
        <v>0</v>
      </c>
      <c r="L350">
        <v>430</v>
      </c>
      <c r="M350" s="7" t="s">
        <v>46</v>
      </c>
      <c r="N350" s="7" t="s">
        <v>46</v>
      </c>
      <c r="Q350" s="7"/>
    </row>
    <row r="351" spans="1:17" x14ac:dyDescent="0.2">
      <c r="A351" s="52">
        <v>410</v>
      </c>
      <c r="B351" t="s">
        <v>46</v>
      </c>
      <c r="C351" t="s">
        <v>822</v>
      </c>
      <c r="D351">
        <v>32920308.683392093</v>
      </c>
      <c r="F351">
        <f t="shared" si="19"/>
        <v>431</v>
      </c>
      <c r="G351" t="s">
        <v>46</v>
      </c>
      <c r="H351" s="7" t="s">
        <v>421</v>
      </c>
      <c r="I351" t="s">
        <v>46</v>
      </c>
      <c r="J351">
        <f t="shared" si="18"/>
        <v>32920308.683392093</v>
      </c>
      <c r="K351" s="17">
        <f t="shared" si="20"/>
        <v>0</v>
      </c>
      <c r="L351">
        <v>431</v>
      </c>
      <c r="M351" s="7" t="s">
        <v>46</v>
      </c>
      <c r="N351" s="7" t="s">
        <v>421</v>
      </c>
      <c r="Q351" s="7">
        <v>32920308.683392093</v>
      </c>
    </row>
    <row r="352" spans="1:17" x14ac:dyDescent="0.2">
      <c r="A352" s="52">
        <v>411</v>
      </c>
      <c r="B352" t="s">
        <v>699</v>
      </c>
      <c r="C352" t="s">
        <v>699</v>
      </c>
      <c r="F352">
        <f t="shared" si="19"/>
        <v>432</v>
      </c>
      <c r="G352" t="s">
        <v>699</v>
      </c>
      <c r="H352" t="s">
        <v>699</v>
      </c>
      <c r="I352" t="s">
        <v>46</v>
      </c>
      <c r="J352">
        <f t="shared" si="18"/>
        <v>0</v>
      </c>
      <c r="K352" s="17">
        <f t="shared" si="20"/>
        <v>0</v>
      </c>
      <c r="L352">
        <v>432</v>
      </c>
      <c r="M352" s="7" t="s">
        <v>699</v>
      </c>
      <c r="N352" s="7" t="s">
        <v>699</v>
      </c>
      <c r="Q352" s="7"/>
    </row>
    <row r="353" spans="1:17" x14ac:dyDescent="0.2">
      <c r="A353" s="52">
        <v>412</v>
      </c>
      <c r="B353" t="s">
        <v>397</v>
      </c>
      <c r="C353"/>
      <c r="F353">
        <f t="shared" si="19"/>
        <v>433</v>
      </c>
      <c r="G353" t="s">
        <v>397</v>
      </c>
      <c r="J353">
        <f t="shared" si="18"/>
        <v>0</v>
      </c>
      <c r="K353" s="17">
        <f t="shared" si="20"/>
        <v>0</v>
      </c>
      <c r="L353">
        <v>433</v>
      </c>
      <c r="M353" s="7" t="s">
        <v>397</v>
      </c>
      <c r="Q353" s="7"/>
    </row>
    <row r="354" spans="1:17" x14ac:dyDescent="0.2">
      <c r="A354" s="52">
        <v>413</v>
      </c>
      <c r="B354" t="s">
        <v>823</v>
      </c>
      <c r="C354"/>
      <c r="D354">
        <v>129686.8507968894</v>
      </c>
      <c r="F354">
        <f t="shared" si="19"/>
        <v>434</v>
      </c>
      <c r="G354" t="s">
        <v>823</v>
      </c>
      <c r="I354" t="s">
        <v>48</v>
      </c>
      <c r="J354">
        <f t="shared" si="18"/>
        <v>129686.8507968894</v>
      </c>
      <c r="K354" s="17">
        <f t="shared" si="20"/>
        <v>0</v>
      </c>
      <c r="L354">
        <v>434</v>
      </c>
      <c r="M354" s="7" t="s">
        <v>823</v>
      </c>
      <c r="Q354" s="7">
        <v>129686.8507968894</v>
      </c>
    </row>
    <row r="355" spans="1:17" x14ac:dyDescent="0.2">
      <c r="A355" s="52">
        <v>414</v>
      </c>
      <c r="B355" t="s">
        <v>824</v>
      </c>
      <c r="C355"/>
      <c r="D355">
        <v>957812.35840498388</v>
      </c>
      <c r="F355">
        <f t="shared" si="19"/>
        <v>435</v>
      </c>
      <c r="G355" t="s">
        <v>824</v>
      </c>
      <c r="I355" t="s">
        <v>46</v>
      </c>
      <c r="J355">
        <f t="shared" si="18"/>
        <v>957812.35840498388</v>
      </c>
      <c r="K355" s="17">
        <f t="shared" si="20"/>
        <v>0</v>
      </c>
      <c r="L355">
        <v>435</v>
      </c>
      <c r="M355" s="7" t="s">
        <v>824</v>
      </c>
      <c r="Q355" s="7">
        <v>957812.35840498388</v>
      </c>
    </row>
    <row r="356" spans="1:17" x14ac:dyDescent="0.2">
      <c r="A356" s="52">
        <v>415</v>
      </c>
      <c r="B356" t="s">
        <v>825</v>
      </c>
      <c r="C356"/>
      <c r="D356">
        <v>574588.8791012757</v>
      </c>
      <c r="F356">
        <f t="shared" si="19"/>
        <v>436</v>
      </c>
      <c r="G356" t="s">
        <v>825</v>
      </c>
      <c r="I356" t="s">
        <v>46</v>
      </c>
      <c r="J356">
        <f t="shared" si="18"/>
        <v>574588.8791012757</v>
      </c>
      <c r="K356" s="17">
        <f t="shared" si="20"/>
        <v>0</v>
      </c>
      <c r="L356">
        <v>436</v>
      </c>
      <c r="M356" s="7" t="s">
        <v>825</v>
      </c>
      <c r="Q356" s="7">
        <v>574588.8791012757</v>
      </c>
    </row>
    <row r="357" spans="1:17" x14ac:dyDescent="0.2">
      <c r="A357" s="52">
        <v>416</v>
      </c>
      <c r="B357" t="s">
        <v>826</v>
      </c>
      <c r="C357"/>
      <c r="F357">
        <f t="shared" si="19"/>
        <v>437</v>
      </c>
      <c r="G357" s="7" t="s">
        <v>826</v>
      </c>
      <c r="I357" t="s">
        <v>46</v>
      </c>
      <c r="J357">
        <f t="shared" si="18"/>
        <v>0</v>
      </c>
      <c r="K357" s="17">
        <f t="shared" si="20"/>
        <v>0</v>
      </c>
      <c r="L357">
        <v>437</v>
      </c>
      <c r="M357" s="7" t="s">
        <v>826</v>
      </c>
      <c r="Q357" s="7"/>
    </row>
    <row r="358" spans="1:17" x14ac:dyDescent="0.2">
      <c r="A358" s="52">
        <v>417</v>
      </c>
      <c r="B358" t="s">
        <v>63</v>
      </c>
      <c r="C358"/>
      <c r="D358">
        <v>1620504.7418402997</v>
      </c>
      <c r="F358">
        <f t="shared" si="19"/>
        <v>438</v>
      </c>
      <c r="G358" s="7" t="s">
        <v>1204</v>
      </c>
      <c r="I358" t="s">
        <v>46</v>
      </c>
      <c r="J358">
        <f t="shared" si="18"/>
        <v>1620504.7418402997</v>
      </c>
      <c r="K358" s="17">
        <f t="shared" si="20"/>
        <v>0</v>
      </c>
      <c r="L358">
        <v>438</v>
      </c>
      <c r="M358" s="7" t="s">
        <v>1204</v>
      </c>
      <c r="Q358" s="7">
        <v>1620504.7418402997</v>
      </c>
    </row>
    <row r="359" spans="1:17" x14ac:dyDescent="0.2">
      <c r="A359" s="52">
        <v>418</v>
      </c>
      <c r="B359" t="s">
        <v>153</v>
      </c>
      <c r="C359"/>
      <c r="D359">
        <v>914784.36669372511</v>
      </c>
      <c r="F359">
        <f t="shared" si="19"/>
        <v>439</v>
      </c>
      <c r="G359" s="7" t="s">
        <v>1205</v>
      </c>
      <c r="I359" t="s">
        <v>46</v>
      </c>
      <c r="J359">
        <f t="shared" si="18"/>
        <v>914784.36669372511</v>
      </c>
      <c r="K359" s="17">
        <f t="shared" si="20"/>
        <v>0</v>
      </c>
      <c r="L359">
        <v>439</v>
      </c>
      <c r="M359" s="7" t="s">
        <v>1205</v>
      </c>
      <c r="Q359" s="7">
        <v>914784.36669372511</v>
      </c>
    </row>
    <row r="360" spans="1:17" x14ac:dyDescent="0.2">
      <c r="A360" s="52">
        <v>419</v>
      </c>
      <c r="B360" t="s">
        <v>46</v>
      </c>
      <c r="C360" t="s">
        <v>827</v>
      </c>
      <c r="D360">
        <v>2535289.108534025</v>
      </c>
      <c r="F360">
        <f t="shared" si="19"/>
        <v>440</v>
      </c>
      <c r="G360" t="s">
        <v>46</v>
      </c>
      <c r="H360" t="s">
        <v>827</v>
      </c>
      <c r="I360" t="s">
        <v>46</v>
      </c>
      <c r="J360">
        <f t="shared" si="18"/>
        <v>2535289.108534025</v>
      </c>
      <c r="K360" s="17">
        <f t="shared" si="20"/>
        <v>0</v>
      </c>
      <c r="L360">
        <v>440</v>
      </c>
      <c r="M360" s="7" t="s">
        <v>46</v>
      </c>
      <c r="N360" s="7" t="s">
        <v>827</v>
      </c>
      <c r="Q360" s="7">
        <v>2535289.108534025</v>
      </c>
    </row>
    <row r="361" spans="1:17" x14ac:dyDescent="0.2">
      <c r="A361" s="52" t="s">
        <v>1310</v>
      </c>
      <c r="B361"/>
      <c r="C361"/>
      <c r="F361">
        <f t="shared" si="19"/>
        <v>441</v>
      </c>
      <c r="J361">
        <f t="shared" si="18"/>
        <v>0</v>
      </c>
      <c r="K361" s="17">
        <f t="shared" si="20"/>
        <v>0</v>
      </c>
      <c r="L361">
        <v>441</v>
      </c>
      <c r="M361" s="7" t="s">
        <v>46</v>
      </c>
      <c r="N361" s="7" t="s">
        <v>46</v>
      </c>
      <c r="Q361" s="7"/>
    </row>
    <row r="362" spans="1:17" x14ac:dyDescent="0.2">
      <c r="A362" s="52">
        <v>420</v>
      </c>
      <c r="B362" t="s">
        <v>828</v>
      </c>
      <c r="C362"/>
      <c r="D362">
        <v>2956485.9102211613</v>
      </c>
      <c r="F362">
        <f t="shared" si="19"/>
        <v>442</v>
      </c>
      <c r="G362" t="s">
        <v>828</v>
      </c>
      <c r="I362" t="s">
        <v>48</v>
      </c>
      <c r="J362">
        <f t="shared" si="18"/>
        <v>2956485.9102211613</v>
      </c>
      <c r="K362" s="17">
        <f t="shared" si="20"/>
        <v>0</v>
      </c>
      <c r="L362">
        <v>442</v>
      </c>
      <c r="M362" s="7" t="s">
        <v>828</v>
      </c>
      <c r="Q362" s="7">
        <v>2956485.9102211613</v>
      </c>
    </row>
    <row r="363" spans="1:17" x14ac:dyDescent="0.2">
      <c r="A363" s="52" t="s">
        <v>1311</v>
      </c>
      <c r="B363"/>
      <c r="C363"/>
      <c r="F363">
        <f t="shared" si="19"/>
        <v>443</v>
      </c>
      <c r="J363">
        <f t="shared" si="18"/>
        <v>0</v>
      </c>
      <c r="K363" s="17">
        <f t="shared" si="20"/>
        <v>0</v>
      </c>
      <c r="L363">
        <v>443</v>
      </c>
      <c r="M363" s="7" t="s">
        <v>46</v>
      </c>
      <c r="N363" s="7" t="s">
        <v>46</v>
      </c>
      <c r="Q363" s="7"/>
    </row>
    <row r="364" spans="1:17" x14ac:dyDescent="0.2">
      <c r="A364" s="52">
        <v>421</v>
      </c>
      <c r="B364" t="s">
        <v>46</v>
      </c>
      <c r="C364" t="s">
        <v>829</v>
      </c>
      <c r="D364">
        <v>7153863.1070583351</v>
      </c>
      <c r="F364">
        <f t="shared" si="19"/>
        <v>444</v>
      </c>
      <c r="G364" t="s">
        <v>46</v>
      </c>
      <c r="H364" t="s">
        <v>430</v>
      </c>
      <c r="I364" t="s">
        <v>46</v>
      </c>
      <c r="J364">
        <f t="shared" si="18"/>
        <v>7153863.1070583351</v>
      </c>
      <c r="K364" s="17">
        <f t="shared" si="20"/>
        <v>0</v>
      </c>
      <c r="L364">
        <v>444</v>
      </c>
      <c r="M364" s="7" t="s">
        <v>46</v>
      </c>
      <c r="N364" s="7" t="s">
        <v>430</v>
      </c>
      <c r="Q364" s="7">
        <v>7153863.1070583351</v>
      </c>
    </row>
    <row r="365" spans="1:17" x14ac:dyDescent="0.2">
      <c r="A365" s="52" t="s">
        <v>1312</v>
      </c>
      <c r="B365"/>
      <c r="C365"/>
      <c r="F365">
        <f t="shared" si="19"/>
        <v>445</v>
      </c>
      <c r="J365">
        <f t="shared" si="18"/>
        <v>0</v>
      </c>
      <c r="K365" s="17">
        <f t="shared" si="20"/>
        <v>0</v>
      </c>
      <c r="L365">
        <v>445</v>
      </c>
      <c r="M365" s="7" t="s">
        <v>46</v>
      </c>
      <c r="N365" s="7" t="s">
        <v>46</v>
      </c>
      <c r="Q365" s="7"/>
    </row>
    <row r="366" spans="1:17" x14ac:dyDescent="0.2">
      <c r="A366" s="52">
        <v>422</v>
      </c>
      <c r="B366" t="s">
        <v>46</v>
      </c>
      <c r="C366" t="s">
        <v>431</v>
      </c>
      <c r="D366">
        <v>40074171.790450424</v>
      </c>
      <c r="F366">
        <f t="shared" si="19"/>
        <v>446</v>
      </c>
      <c r="G366" t="s">
        <v>46</v>
      </c>
      <c r="H366" t="s">
        <v>431</v>
      </c>
      <c r="I366" t="s">
        <v>46</v>
      </c>
      <c r="J366">
        <f t="shared" si="18"/>
        <v>40074171.790450424</v>
      </c>
      <c r="K366" s="17">
        <f t="shared" si="20"/>
        <v>0</v>
      </c>
      <c r="L366">
        <v>446</v>
      </c>
      <c r="M366" s="7" t="s">
        <v>46</v>
      </c>
      <c r="N366" s="7" t="s">
        <v>431</v>
      </c>
      <c r="Q366" s="7">
        <v>40074171.790450424</v>
      </c>
    </row>
    <row r="367" spans="1:17" x14ac:dyDescent="0.2">
      <c r="A367" s="52">
        <v>423</v>
      </c>
      <c r="B367" t="s">
        <v>377</v>
      </c>
      <c r="C367"/>
      <c r="F367">
        <f t="shared" si="19"/>
        <v>447</v>
      </c>
      <c r="G367" s="7" t="s">
        <v>377</v>
      </c>
      <c r="J367">
        <f t="shared" si="18"/>
        <v>0</v>
      </c>
      <c r="K367" s="17">
        <f t="shared" si="20"/>
        <v>0</v>
      </c>
      <c r="L367">
        <v>447</v>
      </c>
      <c r="M367" s="7" t="s">
        <v>377</v>
      </c>
      <c r="Q367" s="7"/>
    </row>
    <row r="368" spans="1:17" x14ac:dyDescent="0.2">
      <c r="A368" s="52">
        <v>424</v>
      </c>
      <c r="B368" t="s">
        <v>432</v>
      </c>
      <c r="C368"/>
      <c r="F368">
        <f t="shared" si="19"/>
        <v>448</v>
      </c>
      <c r="G368" t="s">
        <v>432</v>
      </c>
      <c r="J368">
        <f t="shared" si="18"/>
        <v>0</v>
      </c>
      <c r="K368" s="17">
        <f t="shared" si="20"/>
        <v>0</v>
      </c>
      <c r="L368">
        <v>448</v>
      </c>
      <c r="M368" s="7" t="s">
        <v>432</v>
      </c>
      <c r="Q368" s="7"/>
    </row>
    <row r="369" spans="1:17" x14ac:dyDescent="0.2">
      <c r="A369" s="52">
        <v>425</v>
      </c>
      <c r="B369" t="s">
        <v>379</v>
      </c>
      <c r="C369"/>
      <c r="F369">
        <f t="shared" si="19"/>
        <v>449</v>
      </c>
      <c r="G369" t="s">
        <v>379</v>
      </c>
      <c r="I369" t="s">
        <v>46</v>
      </c>
      <c r="J369">
        <f t="shared" si="18"/>
        <v>0</v>
      </c>
      <c r="K369" s="17">
        <f t="shared" si="20"/>
        <v>0</v>
      </c>
      <c r="L369">
        <v>449</v>
      </c>
      <c r="M369" s="7" t="s">
        <v>379</v>
      </c>
      <c r="Q369" s="7"/>
    </row>
    <row r="370" spans="1:17" x14ac:dyDescent="0.2">
      <c r="A370" s="52">
        <v>426</v>
      </c>
      <c r="B370" t="s">
        <v>830</v>
      </c>
      <c r="C370"/>
      <c r="D370">
        <v>570421.76872070041</v>
      </c>
      <c r="E370" s="7"/>
      <c r="F370">
        <f t="shared" si="19"/>
        <v>450</v>
      </c>
      <c r="G370" t="s">
        <v>830</v>
      </c>
      <c r="I370" t="s">
        <v>48</v>
      </c>
      <c r="J370">
        <f t="shared" si="18"/>
        <v>570421.76872070041</v>
      </c>
      <c r="K370" s="17">
        <f t="shared" si="20"/>
        <v>0</v>
      </c>
      <c r="L370">
        <v>450</v>
      </c>
      <c r="M370" s="7" t="s">
        <v>830</v>
      </c>
      <c r="Q370" s="7">
        <v>570421.76872070041</v>
      </c>
    </row>
    <row r="371" spans="1:17" x14ac:dyDescent="0.2">
      <c r="A371" s="76"/>
      <c r="B371" s="7" t="s">
        <v>831</v>
      </c>
      <c r="C371" s="7"/>
      <c r="D371" s="7"/>
      <c r="E371" s="7"/>
      <c r="F371">
        <f t="shared" si="19"/>
        <v>451</v>
      </c>
      <c r="G371" s="7" t="s">
        <v>831</v>
      </c>
      <c r="H371" s="7"/>
      <c r="I371" s="7" t="s">
        <v>46</v>
      </c>
      <c r="J371">
        <f t="shared" si="18"/>
        <v>0</v>
      </c>
      <c r="K371" s="17">
        <f t="shared" si="20"/>
        <v>0</v>
      </c>
      <c r="L371">
        <v>451</v>
      </c>
      <c r="M371" s="7" t="s">
        <v>831</v>
      </c>
      <c r="Q371" s="7"/>
    </row>
    <row r="372" spans="1:17" x14ac:dyDescent="0.2">
      <c r="A372" s="76">
        <v>427</v>
      </c>
      <c r="B372" s="77" t="s">
        <v>1120</v>
      </c>
      <c r="C372" s="77"/>
      <c r="D372" s="7">
        <v>5303.5150239577861</v>
      </c>
      <c r="E372" s="7"/>
      <c r="F372">
        <f t="shared" si="19"/>
        <v>452</v>
      </c>
      <c r="G372" s="7" t="s">
        <v>1207</v>
      </c>
      <c r="H372" s="7"/>
      <c r="I372" s="7"/>
      <c r="J372">
        <f t="shared" si="18"/>
        <v>5303.5150239577861</v>
      </c>
      <c r="K372" s="17">
        <f t="shared" si="20"/>
        <v>0</v>
      </c>
      <c r="L372">
        <v>452</v>
      </c>
      <c r="M372" s="7" t="s">
        <v>1207</v>
      </c>
      <c r="Q372" s="7">
        <v>5303.5150239577861</v>
      </c>
    </row>
    <row r="373" spans="1:17" x14ac:dyDescent="0.2">
      <c r="A373" s="76" t="s">
        <v>1128</v>
      </c>
      <c r="B373" s="77" t="s">
        <v>153</v>
      </c>
      <c r="C373" s="77"/>
      <c r="D373" s="7">
        <v>50191306.894995898</v>
      </c>
      <c r="E373" s="7"/>
      <c r="F373">
        <f t="shared" si="19"/>
        <v>453</v>
      </c>
      <c r="G373" s="7" t="s">
        <v>1205</v>
      </c>
      <c r="H373" s="7"/>
      <c r="I373" s="7"/>
      <c r="J373">
        <f t="shared" si="18"/>
        <v>50191306.894995898</v>
      </c>
      <c r="K373" s="17">
        <f t="shared" si="20"/>
        <v>0</v>
      </c>
      <c r="L373">
        <v>453</v>
      </c>
      <c r="M373" s="7" t="s">
        <v>1205</v>
      </c>
      <c r="Q373" s="7">
        <v>50191306.894995898</v>
      </c>
    </row>
    <row r="374" spans="1:17" x14ac:dyDescent="0.2">
      <c r="A374" s="76" t="s">
        <v>1129</v>
      </c>
      <c r="B374" s="77" t="s">
        <v>46</v>
      </c>
      <c r="C374" s="77" t="s">
        <v>1121</v>
      </c>
      <c r="D374" s="7">
        <v>50196610.410019852</v>
      </c>
      <c r="F374">
        <f t="shared" si="19"/>
        <v>454</v>
      </c>
      <c r="G374" s="7" t="s">
        <v>46</v>
      </c>
      <c r="H374" s="7" t="s">
        <v>1121</v>
      </c>
      <c r="I374" s="7"/>
      <c r="J374">
        <f t="shared" si="18"/>
        <v>50196610.410019852</v>
      </c>
      <c r="K374" s="17">
        <f t="shared" si="20"/>
        <v>0</v>
      </c>
      <c r="L374">
        <v>454</v>
      </c>
      <c r="N374" s="7" t="s">
        <v>1121</v>
      </c>
      <c r="Q374" s="7">
        <v>50196610.410019852</v>
      </c>
    </row>
    <row r="375" spans="1:17" x14ac:dyDescent="0.2">
      <c r="A375" s="76" t="s">
        <v>1313</v>
      </c>
      <c r="B375" s="77"/>
      <c r="C375" s="77"/>
      <c r="D375" s="7"/>
      <c r="F375">
        <f t="shared" si="19"/>
        <v>455</v>
      </c>
      <c r="G375" s="7"/>
      <c r="H375" s="7"/>
      <c r="I375" s="7"/>
      <c r="J375">
        <f t="shared" si="18"/>
        <v>0</v>
      </c>
      <c r="K375" s="17">
        <f t="shared" si="20"/>
        <v>0</v>
      </c>
      <c r="L375">
        <v>455</v>
      </c>
      <c r="Q375" s="7"/>
    </row>
    <row r="376" spans="1:17" x14ac:dyDescent="0.2">
      <c r="A376" s="52">
        <v>428</v>
      </c>
      <c r="B376" t="s">
        <v>832</v>
      </c>
      <c r="C376"/>
      <c r="F376">
        <f t="shared" si="19"/>
        <v>456</v>
      </c>
      <c r="G376" t="s">
        <v>832</v>
      </c>
      <c r="I376" t="s">
        <v>46</v>
      </c>
      <c r="J376">
        <f t="shared" si="18"/>
        <v>0</v>
      </c>
      <c r="K376" s="17">
        <f t="shared" si="20"/>
        <v>0</v>
      </c>
      <c r="L376">
        <v>456</v>
      </c>
      <c r="M376" s="7" t="s">
        <v>832</v>
      </c>
      <c r="Q376" s="7"/>
    </row>
    <row r="377" spans="1:17" x14ac:dyDescent="0.2">
      <c r="A377" s="52">
        <v>429</v>
      </c>
      <c r="B377" t="s">
        <v>63</v>
      </c>
      <c r="C377"/>
      <c r="D377">
        <v>17985.454565108106</v>
      </c>
      <c r="F377">
        <f t="shared" si="19"/>
        <v>457</v>
      </c>
      <c r="G377" s="7" t="s">
        <v>1204</v>
      </c>
      <c r="I377" t="s">
        <v>46</v>
      </c>
      <c r="J377">
        <f t="shared" si="18"/>
        <v>17985.454565108106</v>
      </c>
      <c r="K377" s="17">
        <f t="shared" si="20"/>
        <v>0</v>
      </c>
      <c r="L377">
        <v>457</v>
      </c>
      <c r="M377" s="7" t="s">
        <v>1204</v>
      </c>
      <c r="Q377" s="7">
        <v>17985.454565108106</v>
      </c>
    </row>
    <row r="378" spans="1:17" x14ac:dyDescent="0.2">
      <c r="A378" s="52">
        <v>430</v>
      </c>
      <c r="B378" t="s">
        <v>153</v>
      </c>
      <c r="C378"/>
      <c r="D378">
        <v>4561957.5188029809</v>
      </c>
      <c r="F378">
        <f t="shared" si="19"/>
        <v>458</v>
      </c>
      <c r="G378" s="7" t="s">
        <v>1205</v>
      </c>
      <c r="I378" t="s">
        <v>46</v>
      </c>
      <c r="J378">
        <f t="shared" si="18"/>
        <v>4561957.5188029809</v>
      </c>
      <c r="K378" s="17">
        <f t="shared" si="20"/>
        <v>0</v>
      </c>
      <c r="L378">
        <v>458</v>
      </c>
      <c r="M378" s="7" t="s">
        <v>1205</v>
      </c>
      <c r="Q378" s="7">
        <v>4561957.5188029809</v>
      </c>
    </row>
    <row r="379" spans="1:17" x14ac:dyDescent="0.2">
      <c r="A379" s="52">
        <v>431</v>
      </c>
      <c r="B379" t="s">
        <v>46</v>
      </c>
      <c r="C379" t="s">
        <v>833</v>
      </c>
      <c r="D379">
        <v>4579942.9733680887</v>
      </c>
      <c r="F379">
        <f t="shared" si="19"/>
        <v>459</v>
      </c>
      <c r="G379" t="s">
        <v>46</v>
      </c>
      <c r="H379" t="s">
        <v>833</v>
      </c>
      <c r="I379" t="s">
        <v>46</v>
      </c>
      <c r="J379">
        <f t="shared" ref="J379:J442" si="21">VLOOKUP(F379,$L$1:$Q$1034,6,FALSE)</f>
        <v>4579942.9733680887</v>
      </c>
      <c r="K379" s="17">
        <f t="shared" si="20"/>
        <v>0</v>
      </c>
      <c r="L379">
        <v>459</v>
      </c>
      <c r="M379" s="7" t="s">
        <v>46</v>
      </c>
      <c r="N379" s="7" t="s">
        <v>833</v>
      </c>
      <c r="Q379" s="7">
        <v>4579942.9733680887</v>
      </c>
    </row>
    <row r="380" spans="1:17" x14ac:dyDescent="0.2">
      <c r="A380" s="52" t="s">
        <v>1314</v>
      </c>
      <c r="B380"/>
      <c r="C380"/>
      <c r="F380">
        <f t="shared" si="19"/>
        <v>460</v>
      </c>
      <c r="J380">
        <f t="shared" si="21"/>
        <v>0</v>
      </c>
      <c r="K380" s="17">
        <f t="shared" si="20"/>
        <v>0</v>
      </c>
      <c r="L380">
        <v>460</v>
      </c>
      <c r="M380" s="7" t="s">
        <v>46</v>
      </c>
      <c r="N380" s="7" t="s">
        <v>46</v>
      </c>
      <c r="Q380" s="7"/>
    </row>
    <row r="381" spans="1:17" x14ac:dyDescent="0.2">
      <c r="A381" s="52">
        <v>432</v>
      </c>
      <c r="B381" t="s">
        <v>834</v>
      </c>
      <c r="C381"/>
      <c r="D381">
        <v>1419008.39050098</v>
      </c>
      <c r="F381">
        <f t="shared" si="19"/>
        <v>461</v>
      </c>
      <c r="G381" t="s">
        <v>834</v>
      </c>
      <c r="I381" t="s">
        <v>46</v>
      </c>
      <c r="J381">
        <f t="shared" si="21"/>
        <v>1419008.39050098</v>
      </c>
      <c r="K381" s="17">
        <f t="shared" si="20"/>
        <v>0</v>
      </c>
      <c r="L381">
        <v>461</v>
      </c>
      <c r="M381" s="7" t="s">
        <v>834</v>
      </c>
      <c r="Q381" s="7">
        <v>1419008.39050098</v>
      </c>
    </row>
    <row r="382" spans="1:17" x14ac:dyDescent="0.2">
      <c r="A382" s="52">
        <v>433</v>
      </c>
      <c r="B382" t="s">
        <v>835</v>
      </c>
      <c r="C382"/>
      <c r="D382">
        <v>0</v>
      </c>
      <c r="F382">
        <f t="shared" si="19"/>
        <v>462</v>
      </c>
      <c r="G382" t="s">
        <v>835</v>
      </c>
      <c r="I382" t="s">
        <v>46</v>
      </c>
      <c r="J382">
        <f t="shared" si="21"/>
        <v>0</v>
      </c>
      <c r="K382" s="17">
        <f t="shared" si="20"/>
        <v>0</v>
      </c>
      <c r="L382">
        <v>462</v>
      </c>
      <c r="M382" s="7" t="s">
        <v>835</v>
      </c>
      <c r="Q382" s="7">
        <v>0</v>
      </c>
    </row>
    <row r="383" spans="1:17" x14ac:dyDescent="0.2">
      <c r="A383" s="52" t="s">
        <v>1315</v>
      </c>
      <c r="B383"/>
      <c r="C383"/>
      <c r="F383">
        <f t="shared" si="19"/>
        <v>463</v>
      </c>
      <c r="J383">
        <f t="shared" si="21"/>
        <v>0</v>
      </c>
      <c r="K383" s="17">
        <f t="shared" si="20"/>
        <v>0</v>
      </c>
      <c r="L383">
        <v>463</v>
      </c>
      <c r="Q383" s="7"/>
    </row>
    <row r="384" spans="1:17" x14ac:dyDescent="0.2">
      <c r="A384" s="52">
        <v>434</v>
      </c>
      <c r="B384" t="s">
        <v>46</v>
      </c>
      <c r="C384" t="s">
        <v>836</v>
      </c>
      <c r="D384">
        <v>56765983.542609617</v>
      </c>
      <c r="F384">
        <f t="shared" si="19"/>
        <v>464</v>
      </c>
      <c r="G384" t="s">
        <v>46</v>
      </c>
      <c r="H384" s="7" t="s">
        <v>440</v>
      </c>
      <c r="I384" t="s">
        <v>46</v>
      </c>
      <c r="J384">
        <f t="shared" si="21"/>
        <v>56765983.542609617</v>
      </c>
      <c r="K384" s="17">
        <f t="shared" si="20"/>
        <v>0</v>
      </c>
      <c r="L384">
        <v>464</v>
      </c>
      <c r="M384" s="7" t="s">
        <v>46</v>
      </c>
      <c r="N384" s="7" t="s">
        <v>440</v>
      </c>
      <c r="Q384" s="7">
        <v>56765983.542609617</v>
      </c>
    </row>
    <row r="385" spans="1:17" x14ac:dyDescent="0.2">
      <c r="A385" s="52">
        <v>435</v>
      </c>
      <c r="B385" t="s">
        <v>46</v>
      </c>
      <c r="C385" t="s">
        <v>46</v>
      </c>
      <c r="F385">
        <f t="shared" si="19"/>
        <v>465</v>
      </c>
      <c r="G385" t="s">
        <v>46</v>
      </c>
      <c r="H385" t="s">
        <v>46</v>
      </c>
      <c r="I385" t="s">
        <v>46</v>
      </c>
      <c r="J385">
        <f t="shared" si="21"/>
        <v>0</v>
      </c>
      <c r="K385" s="17">
        <f t="shared" si="20"/>
        <v>0</v>
      </c>
      <c r="L385">
        <v>465</v>
      </c>
      <c r="M385" s="7" t="s">
        <v>46</v>
      </c>
      <c r="N385" s="7" t="s">
        <v>46</v>
      </c>
      <c r="Q385" s="7"/>
    </row>
    <row r="386" spans="1:17" x14ac:dyDescent="0.2">
      <c r="A386" s="52">
        <v>436</v>
      </c>
      <c r="B386" t="s">
        <v>397</v>
      </c>
      <c r="C386"/>
      <c r="F386">
        <f t="shared" si="19"/>
        <v>466</v>
      </c>
      <c r="G386" t="s">
        <v>397</v>
      </c>
      <c r="J386">
        <f t="shared" si="21"/>
        <v>0</v>
      </c>
      <c r="K386" s="17">
        <f t="shared" si="20"/>
        <v>0</v>
      </c>
      <c r="L386">
        <v>466</v>
      </c>
      <c r="M386" s="7" t="s">
        <v>397</v>
      </c>
      <c r="Q386" s="7"/>
    </row>
    <row r="387" spans="1:17" x14ac:dyDescent="0.2">
      <c r="A387" s="52">
        <v>437</v>
      </c>
      <c r="B387" t="s">
        <v>837</v>
      </c>
      <c r="C387"/>
      <c r="D387">
        <v>0</v>
      </c>
      <c r="F387">
        <f t="shared" si="19"/>
        <v>467</v>
      </c>
      <c r="G387" t="s">
        <v>837</v>
      </c>
      <c r="I387" t="s">
        <v>48</v>
      </c>
      <c r="J387">
        <f t="shared" si="21"/>
        <v>0</v>
      </c>
      <c r="K387" s="17">
        <f t="shared" si="20"/>
        <v>0</v>
      </c>
      <c r="L387">
        <v>467</v>
      </c>
      <c r="M387" s="7" t="s">
        <v>837</v>
      </c>
      <c r="Q387" s="7">
        <v>0</v>
      </c>
    </row>
    <row r="388" spans="1:17" x14ac:dyDescent="0.2">
      <c r="A388" s="52">
        <v>438</v>
      </c>
      <c r="B388" t="s">
        <v>838</v>
      </c>
      <c r="C388"/>
      <c r="D388">
        <v>157681.55840032626</v>
      </c>
      <c r="F388">
        <f t="shared" si="19"/>
        <v>468</v>
      </c>
      <c r="G388" t="s">
        <v>838</v>
      </c>
      <c r="I388" t="s">
        <v>46</v>
      </c>
      <c r="J388">
        <f t="shared" si="21"/>
        <v>157681.55840032626</v>
      </c>
      <c r="K388" s="17">
        <f t="shared" si="20"/>
        <v>0</v>
      </c>
      <c r="L388">
        <v>468</v>
      </c>
      <c r="M388" s="7" t="s">
        <v>838</v>
      </c>
      <c r="Q388" s="7">
        <v>157681.55840032626</v>
      </c>
    </row>
    <row r="389" spans="1:17" x14ac:dyDescent="0.2">
      <c r="A389" s="52">
        <v>439</v>
      </c>
      <c r="B389" t="s">
        <v>839</v>
      </c>
      <c r="C389"/>
      <c r="F389">
        <f t="shared" si="19"/>
        <v>469</v>
      </c>
      <c r="G389" t="s">
        <v>839</v>
      </c>
      <c r="I389" t="s">
        <v>46</v>
      </c>
      <c r="J389">
        <f t="shared" si="21"/>
        <v>0</v>
      </c>
      <c r="K389" s="17">
        <f t="shared" si="20"/>
        <v>0</v>
      </c>
      <c r="L389">
        <v>469</v>
      </c>
      <c r="M389" s="7" t="s">
        <v>839</v>
      </c>
      <c r="Q389" s="7"/>
    </row>
    <row r="390" spans="1:17" x14ac:dyDescent="0.2">
      <c r="A390" s="52">
        <v>440</v>
      </c>
      <c r="B390" t="s">
        <v>63</v>
      </c>
      <c r="C390"/>
      <c r="D390">
        <v>38449.247544587488</v>
      </c>
      <c r="F390">
        <f t="shared" si="19"/>
        <v>470</v>
      </c>
      <c r="G390" t="s">
        <v>1204</v>
      </c>
      <c r="I390" t="s">
        <v>46</v>
      </c>
      <c r="J390">
        <f t="shared" si="21"/>
        <v>38449.247544587488</v>
      </c>
      <c r="K390" s="17">
        <f t="shared" si="20"/>
        <v>0</v>
      </c>
      <c r="L390">
        <v>470</v>
      </c>
      <c r="M390" s="7" t="s">
        <v>1204</v>
      </c>
      <c r="Q390" s="7">
        <v>38449.247544587488</v>
      </c>
    </row>
    <row r="391" spans="1:17" x14ac:dyDescent="0.2">
      <c r="A391" s="52">
        <v>441</v>
      </c>
      <c r="B391" t="s">
        <v>153</v>
      </c>
      <c r="C391"/>
      <c r="D391">
        <v>31486.334235242386</v>
      </c>
      <c r="F391">
        <f t="shared" si="19"/>
        <v>471</v>
      </c>
      <c r="G391" t="s">
        <v>1205</v>
      </c>
      <c r="I391" t="s">
        <v>46</v>
      </c>
      <c r="J391">
        <f t="shared" si="21"/>
        <v>31486.334235242386</v>
      </c>
      <c r="K391" s="17">
        <f t="shared" si="20"/>
        <v>0</v>
      </c>
      <c r="L391">
        <v>471</v>
      </c>
      <c r="M391" s="7" t="s">
        <v>1205</v>
      </c>
      <c r="Q391" s="7">
        <v>31486.334235242386</v>
      </c>
    </row>
    <row r="392" spans="1:17" x14ac:dyDescent="0.2">
      <c r="A392" s="52">
        <v>442</v>
      </c>
      <c r="B392" t="s">
        <v>46</v>
      </c>
      <c r="C392" t="s">
        <v>840</v>
      </c>
      <c r="D392">
        <v>69935.581779829867</v>
      </c>
      <c r="F392">
        <f t="shared" si="19"/>
        <v>472</v>
      </c>
      <c r="G392" t="s">
        <v>46</v>
      </c>
      <c r="H392" t="s">
        <v>840</v>
      </c>
      <c r="I392" t="s">
        <v>46</v>
      </c>
      <c r="J392">
        <f t="shared" si="21"/>
        <v>69935.581779829867</v>
      </c>
      <c r="K392" s="17">
        <f t="shared" si="20"/>
        <v>0</v>
      </c>
      <c r="L392">
        <v>472</v>
      </c>
      <c r="M392" s="7" t="s">
        <v>46</v>
      </c>
      <c r="N392" s="7" t="s">
        <v>840</v>
      </c>
      <c r="Q392" s="7">
        <v>69935.581779829867</v>
      </c>
    </row>
    <row r="393" spans="1:17" x14ac:dyDescent="0.2">
      <c r="A393" s="52" t="s">
        <v>1316</v>
      </c>
      <c r="B393"/>
      <c r="C393"/>
      <c r="F393">
        <f t="shared" si="19"/>
        <v>473</v>
      </c>
      <c r="J393">
        <f t="shared" si="21"/>
        <v>0</v>
      </c>
      <c r="K393" s="17">
        <f t="shared" si="20"/>
        <v>0</v>
      </c>
      <c r="L393">
        <v>473</v>
      </c>
      <c r="M393" s="7" t="s">
        <v>46</v>
      </c>
      <c r="N393" s="7" t="s">
        <v>46</v>
      </c>
      <c r="Q393" s="7"/>
    </row>
    <row r="394" spans="1:17" x14ac:dyDescent="0.2">
      <c r="A394" s="52">
        <v>443</v>
      </c>
      <c r="B394" t="s">
        <v>841</v>
      </c>
      <c r="C394"/>
      <c r="D394">
        <v>2100890.6260217931</v>
      </c>
      <c r="F394">
        <f t="shared" si="19"/>
        <v>474</v>
      </c>
      <c r="G394" t="s">
        <v>841</v>
      </c>
      <c r="I394" t="s">
        <v>48</v>
      </c>
      <c r="J394">
        <f t="shared" si="21"/>
        <v>2100890.6260217931</v>
      </c>
      <c r="K394" s="17">
        <f t="shared" si="20"/>
        <v>0</v>
      </c>
      <c r="L394">
        <v>474</v>
      </c>
      <c r="M394" s="7" t="s">
        <v>841</v>
      </c>
      <c r="Q394" s="7">
        <v>2100890.6260217931</v>
      </c>
    </row>
    <row r="395" spans="1:17" x14ac:dyDescent="0.2">
      <c r="A395" s="52">
        <v>444</v>
      </c>
      <c r="B395" t="s">
        <v>46</v>
      </c>
      <c r="C395" t="s">
        <v>842</v>
      </c>
      <c r="D395">
        <v>2328507.7662019492</v>
      </c>
      <c r="F395">
        <f t="shared" si="19"/>
        <v>475</v>
      </c>
      <c r="G395" t="s">
        <v>46</v>
      </c>
      <c r="H395" s="7" t="s">
        <v>447</v>
      </c>
      <c r="I395" t="s">
        <v>46</v>
      </c>
      <c r="J395">
        <f t="shared" si="21"/>
        <v>2328507.7662019492</v>
      </c>
      <c r="K395" s="17">
        <f t="shared" si="20"/>
        <v>0</v>
      </c>
      <c r="L395">
        <v>475</v>
      </c>
      <c r="M395" s="7" t="s">
        <v>46</v>
      </c>
      <c r="N395" s="7" t="s">
        <v>447</v>
      </c>
      <c r="Q395" s="7">
        <v>2328507.7662019492</v>
      </c>
    </row>
    <row r="396" spans="1:17" x14ac:dyDescent="0.2">
      <c r="A396" s="52" t="s">
        <v>1317</v>
      </c>
      <c r="B396"/>
      <c r="C396"/>
      <c r="F396">
        <f t="shared" si="19"/>
        <v>476</v>
      </c>
      <c r="J396">
        <f t="shared" si="21"/>
        <v>0</v>
      </c>
      <c r="K396" s="17">
        <f t="shared" si="20"/>
        <v>0</v>
      </c>
      <c r="L396">
        <v>476</v>
      </c>
      <c r="Q396" s="7"/>
    </row>
    <row r="397" spans="1:17" x14ac:dyDescent="0.2">
      <c r="A397" s="52">
        <v>445</v>
      </c>
      <c r="B397" t="s">
        <v>46</v>
      </c>
      <c r="C397" t="s">
        <v>843</v>
      </c>
      <c r="D397">
        <v>59094491.308811568</v>
      </c>
      <c r="F397">
        <f t="shared" si="19"/>
        <v>477</v>
      </c>
      <c r="G397" t="s">
        <v>46</v>
      </c>
      <c r="H397" t="s">
        <v>843</v>
      </c>
      <c r="I397" t="s">
        <v>46</v>
      </c>
      <c r="J397">
        <f t="shared" si="21"/>
        <v>59094491.308811568</v>
      </c>
      <c r="K397" s="17">
        <f t="shared" si="20"/>
        <v>0</v>
      </c>
      <c r="L397">
        <v>477</v>
      </c>
      <c r="M397" s="7" t="s">
        <v>46</v>
      </c>
      <c r="N397" s="7" t="s">
        <v>843</v>
      </c>
      <c r="Q397" s="7">
        <v>59094491.308811568</v>
      </c>
    </row>
    <row r="398" spans="1:17" x14ac:dyDescent="0.2">
      <c r="A398" s="52">
        <v>446</v>
      </c>
      <c r="B398" t="s">
        <v>699</v>
      </c>
      <c r="C398"/>
      <c r="F398">
        <f t="shared" ref="F398:F461" si="22">F397+1</f>
        <v>478</v>
      </c>
      <c r="G398" t="s">
        <v>699</v>
      </c>
      <c r="I398" t="s">
        <v>46</v>
      </c>
      <c r="J398">
        <f t="shared" si="21"/>
        <v>0</v>
      </c>
      <c r="K398" s="17">
        <f t="shared" ref="K398:K461" si="23">IF(AND(L398=F398,G398=M398,H398=N398),0,1)</f>
        <v>0</v>
      </c>
      <c r="L398">
        <v>478</v>
      </c>
      <c r="M398" s="7" t="s">
        <v>699</v>
      </c>
      <c r="Q398" s="7"/>
    </row>
    <row r="399" spans="1:17" x14ac:dyDescent="0.2">
      <c r="A399" s="52">
        <v>447</v>
      </c>
      <c r="B399" t="s">
        <v>449</v>
      </c>
      <c r="C399"/>
      <c r="E399" s="7"/>
      <c r="F399">
        <f t="shared" si="22"/>
        <v>479</v>
      </c>
      <c r="G399" t="s">
        <v>449</v>
      </c>
      <c r="J399">
        <f t="shared" si="21"/>
        <v>0</v>
      </c>
      <c r="K399" s="17">
        <f t="shared" si="23"/>
        <v>0</v>
      </c>
      <c r="L399">
        <v>479</v>
      </c>
      <c r="M399" s="7" t="s">
        <v>449</v>
      </c>
      <c r="Q399" s="7"/>
    </row>
    <row r="400" spans="1:17" x14ac:dyDescent="0.2">
      <c r="A400" s="76" t="s">
        <v>1318</v>
      </c>
      <c r="B400" s="7" t="s">
        <v>1143</v>
      </c>
      <c r="C400" s="7"/>
      <c r="D400" s="7"/>
      <c r="E400" s="7"/>
      <c r="F400">
        <f t="shared" si="22"/>
        <v>480</v>
      </c>
      <c r="G400" s="7" t="s">
        <v>1143</v>
      </c>
      <c r="H400" s="7"/>
      <c r="I400" s="7" t="s">
        <v>46</v>
      </c>
      <c r="J400">
        <f t="shared" si="21"/>
        <v>0</v>
      </c>
      <c r="K400" s="17">
        <f t="shared" si="23"/>
        <v>0</v>
      </c>
      <c r="L400">
        <v>480</v>
      </c>
      <c r="M400" s="7" t="s">
        <v>1143</v>
      </c>
      <c r="Q400" s="7"/>
    </row>
    <row r="401" spans="1:17" x14ac:dyDescent="0.2">
      <c r="A401" s="76">
        <v>448</v>
      </c>
      <c r="B401" s="7" t="s">
        <v>1208</v>
      </c>
      <c r="C401" s="7"/>
      <c r="D401" s="7">
        <v>1525108.8453327033</v>
      </c>
      <c r="E401" s="7"/>
      <c r="F401">
        <f t="shared" si="22"/>
        <v>481</v>
      </c>
      <c r="G401" s="7" t="s">
        <v>1208</v>
      </c>
      <c r="H401" s="7"/>
      <c r="I401" s="7"/>
      <c r="J401">
        <f t="shared" si="21"/>
        <v>1525108.8453327033</v>
      </c>
      <c r="K401" s="17">
        <f t="shared" si="23"/>
        <v>0</v>
      </c>
      <c r="L401">
        <v>481</v>
      </c>
      <c r="M401" s="7" t="s">
        <v>1208</v>
      </c>
      <c r="Q401" s="7">
        <v>1525108.8453327033</v>
      </c>
    </row>
    <row r="402" spans="1:17" x14ac:dyDescent="0.2">
      <c r="A402" s="76" t="s">
        <v>1133</v>
      </c>
      <c r="B402" s="7" t="s">
        <v>1209</v>
      </c>
      <c r="C402" s="7"/>
      <c r="D402" s="7">
        <v>11252265</v>
      </c>
      <c r="E402" s="7"/>
      <c r="F402">
        <f t="shared" si="22"/>
        <v>482</v>
      </c>
      <c r="G402" s="7" t="s">
        <v>1209</v>
      </c>
      <c r="H402" s="7"/>
      <c r="I402" s="7"/>
      <c r="J402">
        <f t="shared" si="21"/>
        <v>11252265</v>
      </c>
      <c r="K402" s="17">
        <f t="shared" si="23"/>
        <v>0</v>
      </c>
      <c r="L402">
        <v>482</v>
      </c>
      <c r="M402" s="7" t="s">
        <v>1209</v>
      </c>
      <c r="Q402" s="7">
        <v>11252265</v>
      </c>
    </row>
    <row r="403" spans="1:17" x14ac:dyDescent="0.2">
      <c r="A403" s="76" t="s">
        <v>1156</v>
      </c>
      <c r="B403" s="7" t="s">
        <v>1210</v>
      </c>
      <c r="C403" s="7"/>
      <c r="D403" s="7">
        <v>85474348.343555227</v>
      </c>
      <c r="E403" s="7"/>
      <c r="F403">
        <f t="shared" si="22"/>
        <v>483</v>
      </c>
      <c r="G403" s="7" t="s">
        <v>1210</v>
      </c>
      <c r="H403" s="7"/>
      <c r="I403" s="7"/>
      <c r="J403">
        <f t="shared" si="21"/>
        <v>85474348.343555227</v>
      </c>
      <c r="K403" s="17">
        <f t="shared" si="23"/>
        <v>0</v>
      </c>
      <c r="L403">
        <v>483</v>
      </c>
      <c r="M403" s="7" t="s">
        <v>1210</v>
      </c>
      <c r="Q403" s="7">
        <v>85474348.343555227</v>
      </c>
    </row>
    <row r="404" spans="1:17" x14ac:dyDescent="0.2">
      <c r="A404" s="76" t="s">
        <v>1134</v>
      </c>
      <c r="B404" s="7"/>
      <c r="C404" s="7" t="s">
        <v>1211</v>
      </c>
      <c r="D404" s="7">
        <v>98251722.188887924</v>
      </c>
      <c r="F404">
        <f t="shared" si="22"/>
        <v>484</v>
      </c>
      <c r="G404" s="7"/>
      <c r="H404" s="7" t="s">
        <v>1211</v>
      </c>
      <c r="I404" s="7"/>
      <c r="J404">
        <f t="shared" si="21"/>
        <v>98251722.188887924</v>
      </c>
      <c r="K404" s="17">
        <f t="shared" si="23"/>
        <v>0</v>
      </c>
      <c r="L404">
        <v>484</v>
      </c>
      <c r="N404" s="7" t="s">
        <v>1211</v>
      </c>
      <c r="Q404" s="7">
        <v>98251722.188887924</v>
      </c>
    </row>
    <row r="405" spans="1:17" x14ac:dyDescent="0.2">
      <c r="A405" s="52">
        <v>449</v>
      </c>
      <c r="B405" t="s">
        <v>1144</v>
      </c>
      <c r="C405"/>
      <c r="F405">
        <f t="shared" si="22"/>
        <v>485</v>
      </c>
      <c r="G405" s="7" t="s">
        <v>1144</v>
      </c>
      <c r="H405" s="7"/>
      <c r="J405">
        <f t="shared" si="21"/>
        <v>0</v>
      </c>
      <c r="K405" s="17">
        <f t="shared" si="23"/>
        <v>0</v>
      </c>
      <c r="L405">
        <v>485</v>
      </c>
      <c r="M405" s="7" t="s">
        <v>1144</v>
      </c>
      <c r="Q405" s="7"/>
    </row>
    <row r="406" spans="1:17" x14ac:dyDescent="0.2">
      <c r="A406" s="52">
        <v>450</v>
      </c>
      <c r="B406"/>
      <c r="C406" t="s">
        <v>845</v>
      </c>
      <c r="D406">
        <v>0</v>
      </c>
      <c r="F406">
        <f t="shared" si="22"/>
        <v>486</v>
      </c>
      <c r="G406" s="7" t="s">
        <v>452</v>
      </c>
      <c r="H406" s="7"/>
      <c r="I406" t="s">
        <v>46</v>
      </c>
      <c r="J406">
        <f t="shared" si="21"/>
        <v>0</v>
      </c>
      <c r="K406" s="17">
        <f t="shared" si="23"/>
        <v>0</v>
      </c>
      <c r="L406">
        <v>486</v>
      </c>
      <c r="M406" s="7" t="s">
        <v>452</v>
      </c>
      <c r="Q406" s="7">
        <v>0</v>
      </c>
    </row>
    <row r="407" spans="1:17" x14ac:dyDescent="0.2">
      <c r="A407" s="52">
        <v>451</v>
      </c>
      <c r="B407"/>
      <c r="C407" t="s">
        <v>846</v>
      </c>
      <c r="D407">
        <v>193644154.18948346</v>
      </c>
      <c r="F407">
        <f t="shared" si="22"/>
        <v>487</v>
      </c>
      <c r="G407" s="7" t="s">
        <v>453</v>
      </c>
      <c r="H407" s="7"/>
      <c r="I407" t="s">
        <v>46</v>
      </c>
      <c r="J407">
        <f t="shared" si="21"/>
        <v>193644154.18948346</v>
      </c>
      <c r="K407" s="17">
        <f t="shared" si="23"/>
        <v>0</v>
      </c>
      <c r="L407">
        <v>487</v>
      </c>
      <c r="M407" s="7" t="s">
        <v>453</v>
      </c>
      <c r="Q407" s="7">
        <v>193644154.18948346</v>
      </c>
    </row>
    <row r="408" spans="1:17" x14ac:dyDescent="0.2">
      <c r="A408" s="52">
        <v>452</v>
      </c>
      <c r="B408" t="s">
        <v>46</v>
      </c>
      <c r="C408" t="s">
        <v>847</v>
      </c>
      <c r="D408">
        <v>193644154.18948346</v>
      </c>
      <c r="F408">
        <f t="shared" si="22"/>
        <v>488</v>
      </c>
      <c r="G408" t="s">
        <v>46</v>
      </c>
      <c r="H408" s="7" t="s">
        <v>456</v>
      </c>
      <c r="J408">
        <f t="shared" si="21"/>
        <v>193644154.18948346</v>
      </c>
      <c r="K408" s="17">
        <f t="shared" si="23"/>
        <v>0</v>
      </c>
      <c r="L408">
        <v>488</v>
      </c>
      <c r="M408" s="7" t="s">
        <v>46</v>
      </c>
      <c r="N408" s="7" t="s">
        <v>456</v>
      </c>
      <c r="Q408" s="7">
        <v>193644154.18948346</v>
      </c>
    </row>
    <row r="409" spans="1:17" x14ac:dyDescent="0.2">
      <c r="A409" s="52" t="s">
        <v>1319</v>
      </c>
      <c r="B409"/>
      <c r="C409"/>
      <c r="F409">
        <f t="shared" si="22"/>
        <v>489</v>
      </c>
      <c r="J409">
        <f t="shared" si="21"/>
        <v>0</v>
      </c>
      <c r="K409" s="17">
        <f t="shared" si="23"/>
        <v>0</v>
      </c>
      <c r="L409">
        <v>489</v>
      </c>
      <c r="M409" s="7" t="s">
        <v>46</v>
      </c>
      <c r="N409" s="7" t="s">
        <v>46</v>
      </c>
      <c r="Q409" s="7"/>
    </row>
    <row r="410" spans="1:17" x14ac:dyDescent="0.2">
      <c r="A410" s="52">
        <v>453</v>
      </c>
      <c r="B410" t="s">
        <v>46</v>
      </c>
      <c r="C410" t="s">
        <v>848</v>
      </c>
      <c r="D410" s="7">
        <v>291895876.37837136</v>
      </c>
      <c r="F410">
        <f t="shared" si="22"/>
        <v>490</v>
      </c>
      <c r="G410" s="7" t="s">
        <v>46</v>
      </c>
      <c r="H410" s="7" t="s">
        <v>457</v>
      </c>
      <c r="I410" s="7" t="s">
        <v>46</v>
      </c>
      <c r="J410">
        <f t="shared" si="21"/>
        <v>291895876.37837136</v>
      </c>
      <c r="K410" s="17">
        <f t="shared" si="23"/>
        <v>0</v>
      </c>
      <c r="L410">
        <v>490</v>
      </c>
      <c r="M410" s="7" t="s">
        <v>46</v>
      </c>
      <c r="N410" s="7" t="s">
        <v>457</v>
      </c>
      <c r="Q410" s="7">
        <v>291895876.37837136</v>
      </c>
    </row>
    <row r="411" spans="1:17" x14ac:dyDescent="0.2">
      <c r="A411" s="52" t="s">
        <v>1320</v>
      </c>
      <c r="B411"/>
      <c r="C411"/>
      <c r="D411" s="7"/>
      <c r="F411">
        <f t="shared" si="22"/>
        <v>491</v>
      </c>
      <c r="G411" s="7"/>
      <c r="H411" s="7"/>
      <c r="I411" s="7"/>
      <c r="J411">
        <f t="shared" si="21"/>
        <v>0</v>
      </c>
      <c r="K411" s="17">
        <f t="shared" si="23"/>
        <v>0</v>
      </c>
      <c r="L411">
        <v>491</v>
      </c>
      <c r="M411" s="7" t="s">
        <v>46</v>
      </c>
      <c r="N411" s="7" t="s">
        <v>46</v>
      </c>
      <c r="Q411" s="7"/>
    </row>
    <row r="412" spans="1:17" x14ac:dyDescent="0.2">
      <c r="A412" s="52">
        <v>454</v>
      </c>
      <c r="B412" t="s">
        <v>849</v>
      </c>
      <c r="C412"/>
      <c r="D412" s="7">
        <v>340.85182418393009</v>
      </c>
      <c r="F412">
        <f t="shared" si="22"/>
        <v>492</v>
      </c>
      <c r="G412" s="7" t="s">
        <v>849</v>
      </c>
      <c r="H412" s="7"/>
      <c r="I412" s="7" t="s">
        <v>46</v>
      </c>
      <c r="J412">
        <f t="shared" si="21"/>
        <v>340.85182418393009</v>
      </c>
      <c r="K412" s="17">
        <f t="shared" si="23"/>
        <v>0</v>
      </c>
      <c r="L412">
        <v>492</v>
      </c>
      <c r="M412" s="7" t="s">
        <v>849</v>
      </c>
      <c r="Q412" s="7">
        <v>340.85182418393009</v>
      </c>
    </row>
    <row r="413" spans="1:17" x14ac:dyDescent="0.2">
      <c r="A413" s="52" t="s">
        <v>1321</v>
      </c>
      <c r="B413" s="7" t="s">
        <v>850</v>
      </c>
      <c r="C413" s="7"/>
      <c r="D413" s="7"/>
      <c r="F413">
        <f t="shared" si="22"/>
        <v>493</v>
      </c>
      <c r="G413" s="7" t="s">
        <v>850</v>
      </c>
      <c r="H413" s="7"/>
      <c r="I413" s="7" t="s">
        <v>46</v>
      </c>
      <c r="J413">
        <f t="shared" si="21"/>
        <v>0</v>
      </c>
      <c r="K413" s="17">
        <f t="shared" si="23"/>
        <v>0</v>
      </c>
      <c r="L413">
        <v>493</v>
      </c>
      <c r="M413" s="7" t="s">
        <v>850</v>
      </c>
      <c r="Q413" s="7"/>
    </row>
    <row r="414" spans="1:17" x14ac:dyDescent="0.2">
      <c r="A414" s="52" t="s">
        <v>1322</v>
      </c>
      <c r="B414" s="7" t="s">
        <v>1212</v>
      </c>
      <c r="C414" s="7"/>
      <c r="D414" s="7">
        <v>93616</v>
      </c>
      <c r="F414">
        <f t="shared" si="22"/>
        <v>494</v>
      </c>
      <c r="G414" s="7" t="s">
        <v>1212</v>
      </c>
      <c r="H414" s="7"/>
      <c r="I414" s="7"/>
      <c r="J414">
        <f t="shared" si="21"/>
        <v>93616</v>
      </c>
      <c r="K414" s="17">
        <f t="shared" si="23"/>
        <v>0</v>
      </c>
      <c r="L414">
        <v>494</v>
      </c>
      <c r="M414" s="7" t="s">
        <v>1212</v>
      </c>
      <c r="Q414" s="7">
        <v>93616</v>
      </c>
    </row>
    <row r="415" spans="1:17" x14ac:dyDescent="0.2">
      <c r="A415" s="52" t="s">
        <v>1323</v>
      </c>
      <c r="B415" s="7" t="s">
        <v>1213</v>
      </c>
      <c r="C415" s="7"/>
      <c r="D415" s="7">
        <v>0</v>
      </c>
      <c r="F415">
        <f t="shared" si="22"/>
        <v>495</v>
      </c>
      <c r="G415" s="7" t="s">
        <v>1213</v>
      </c>
      <c r="H415" s="7"/>
      <c r="I415" s="7"/>
      <c r="J415">
        <f t="shared" si="21"/>
        <v>0</v>
      </c>
      <c r="K415" s="17">
        <f t="shared" si="23"/>
        <v>0</v>
      </c>
      <c r="L415">
        <v>495</v>
      </c>
      <c r="M415" s="7" t="s">
        <v>1213</v>
      </c>
      <c r="Q415" s="7">
        <v>0</v>
      </c>
    </row>
    <row r="416" spans="1:17" x14ac:dyDescent="0.2">
      <c r="A416" s="52" t="s">
        <v>1324</v>
      </c>
      <c r="B416" s="7" t="s">
        <v>1205</v>
      </c>
      <c r="C416" s="7"/>
      <c r="D416" s="7">
        <v>5078234.1907063732</v>
      </c>
      <c r="F416">
        <f t="shared" si="22"/>
        <v>496</v>
      </c>
      <c r="G416" s="7" t="s">
        <v>1205</v>
      </c>
      <c r="H416" s="7"/>
      <c r="I416" s="7"/>
      <c r="J416">
        <f t="shared" si="21"/>
        <v>5078234.1907063732</v>
      </c>
      <c r="K416" s="17">
        <f t="shared" si="23"/>
        <v>0</v>
      </c>
      <c r="L416">
        <v>496</v>
      </c>
      <c r="M416" s="7" t="s">
        <v>1205</v>
      </c>
      <c r="Q416" s="7">
        <v>5078234.1907063732</v>
      </c>
    </row>
    <row r="417" spans="1:17" x14ac:dyDescent="0.2">
      <c r="A417" s="52">
        <v>455</v>
      </c>
      <c r="B417" s="7" t="s">
        <v>46</v>
      </c>
      <c r="C417" s="7" t="s">
        <v>1214</v>
      </c>
      <c r="D417" s="7">
        <v>5171850.1907063732</v>
      </c>
      <c r="F417">
        <f t="shared" si="22"/>
        <v>497</v>
      </c>
      <c r="G417" s="7" t="s">
        <v>46</v>
      </c>
      <c r="H417" s="7" t="s">
        <v>1214</v>
      </c>
      <c r="I417" s="7"/>
      <c r="J417">
        <f t="shared" si="21"/>
        <v>5171850.1907063732</v>
      </c>
      <c r="K417" s="17">
        <f t="shared" si="23"/>
        <v>0</v>
      </c>
      <c r="L417">
        <v>497</v>
      </c>
      <c r="M417" s="7" t="s">
        <v>46</v>
      </c>
      <c r="N417" s="7" t="s">
        <v>1214</v>
      </c>
      <c r="Q417" s="7">
        <v>5171850.1907063732</v>
      </c>
    </row>
    <row r="418" spans="1:17" x14ac:dyDescent="0.2">
      <c r="A418" s="52" t="s">
        <v>1325</v>
      </c>
      <c r="B418"/>
      <c r="C418"/>
      <c r="D418" s="7"/>
      <c r="F418">
        <f t="shared" si="22"/>
        <v>498</v>
      </c>
      <c r="G418" s="7"/>
      <c r="H418" s="7"/>
      <c r="I418" s="7"/>
      <c r="J418">
        <f t="shared" si="21"/>
        <v>0</v>
      </c>
      <c r="K418" s="17">
        <f t="shared" si="23"/>
        <v>0</v>
      </c>
      <c r="L418">
        <v>498</v>
      </c>
      <c r="M418" s="7" t="s">
        <v>46</v>
      </c>
      <c r="N418" s="7" t="s">
        <v>46</v>
      </c>
      <c r="Q418" s="7"/>
    </row>
    <row r="419" spans="1:17" x14ac:dyDescent="0.2">
      <c r="A419" s="52">
        <v>456</v>
      </c>
      <c r="B419" t="s">
        <v>46</v>
      </c>
      <c r="C419" t="s">
        <v>462</v>
      </c>
      <c r="D419" s="7">
        <v>297068067.42090189</v>
      </c>
      <c r="F419">
        <f t="shared" si="22"/>
        <v>499</v>
      </c>
      <c r="G419" s="7" t="s">
        <v>46</v>
      </c>
      <c r="H419" s="7" t="s">
        <v>462</v>
      </c>
      <c r="I419" s="7" t="s">
        <v>46</v>
      </c>
      <c r="J419">
        <f t="shared" si="21"/>
        <v>297068067.42090189</v>
      </c>
      <c r="K419" s="17">
        <f t="shared" si="23"/>
        <v>0</v>
      </c>
      <c r="L419">
        <v>499</v>
      </c>
      <c r="M419" s="7" t="s">
        <v>46</v>
      </c>
      <c r="N419" s="7" t="s">
        <v>462</v>
      </c>
      <c r="Q419" s="7">
        <v>297068067.42090189</v>
      </c>
    </row>
    <row r="420" spans="1:17" x14ac:dyDescent="0.2">
      <c r="A420" s="52">
        <v>457</v>
      </c>
      <c r="B420" t="s">
        <v>46</v>
      </c>
      <c r="C420" t="s">
        <v>46</v>
      </c>
      <c r="D420" s="7"/>
      <c r="F420">
        <f t="shared" si="22"/>
        <v>500</v>
      </c>
      <c r="G420" s="7" t="s">
        <v>46</v>
      </c>
      <c r="H420" s="7" t="s">
        <v>46</v>
      </c>
      <c r="I420" s="7" t="s">
        <v>46</v>
      </c>
      <c r="J420">
        <f t="shared" si="21"/>
        <v>0</v>
      </c>
      <c r="K420" s="17">
        <f t="shared" si="23"/>
        <v>0</v>
      </c>
      <c r="L420">
        <v>500</v>
      </c>
      <c r="M420" s="7" t="s">
        <v>46</v>
      </c>
      <c r="N420" s="7" t="s">
        <v>46</v>
      </c>
      <c r="Q420" s="7"/>
    </row>
    <row r="421" spans="1:17" x14ac:dyDescent="0.2">
      <c r="A421" s="52">
        <v>458</v>
      </c>
      <c r="B421" t="s">
        <v>46</v>
      </c>
      <c r="C421" t="s">
        <v>463</v>
      </c>
      <c r="D421">
        <v>491267870.79420811</v>
      </c>
      <c r="F421">
        <f t="shared" si="22"/>
        <v>501</v>
      </c>
      <c r="G421" t="s">
        <v>46</v>
      </c>
      <c r="H421" t="s">
        <v>463</v>
      </c>
      <c r="I421" t="s">
        <v>46</v>
      </c>
      <c r="J421">
        <f t="shared" si="21"/>
        <v>491267870.79420811</v>
      </c>
      <c r="K421" s="17">
        <f t="shared" si="23"/>
        <v>0</v>
      </c>
      <c r="L421">
        <v>501</v>
      </c>
      <c r="M421" s="7" t="s">
        <v>46</v>
      </c>
      <c r="N421" s="7" t="s">
        <v>463</v>
      </c>
      <c r="Q421" s="7">
        <v>491267870.79420811</v>
      </c>
    </row>
    <row r="422" spans="1:17" x14ac:dyDescent="0.2">
      <c r="A422" s="52">
        <v>459</v>
      </c>
      <c r="B422" t="s">
        <v>377</v>
      </c>
      <c r="C422"/>
      <c r="F422">
        <f t="shared" si="22"/>
        <v>502</v>
      </c>
      <c r="G422" s="7" t="s">
        <v>377</v>
      </c>
      <c r="J422">
        <f t="shared" si="21"/>
        <v>0</v>
      </c>
      <c r="K422" s="17">
        <f t="shared" si="23"/>
        <v>0</v>
      </c>
      <c r="L422">
        <v>502</v>
      </c>
      <c r="M422" s="7" t="s">
        <v>377</v>
      </c>
      <c r="Q422" s="7"/>
    </row>
    <row r="423" spans="1:17" x14ac:dyDescent="0.2">
      <c r="A423" s="52" t="s">
        <v>1326</v>
      </c>
      <c r="B423"/>
      <c r="C423"/>
      <c r="F423">
        <f t="shared" si="22"/>
        <v>503</v>
      </c>
      <c r="G423" s="7"/>
      <c r="J423">
        <f t="shared" si="21"/>
        <v>0</v>
      </c>
      <c r="K423" s="17">
        <f t="shared" si="23"/>
        <v>0</v>
      </c>
      <c r="L423">
        <v>503</v>
      </c>
      <c r="Q423" s="7"/>
    </row>
    <row r="424" spans="1:17" x14ac:dyDescent="0.2">
      <c r="A424" s="52">
        <v>460</v>
      </c>
      <c r="B424" t="s">
        <v>464</v>
      </c>
      <c r="C424"/>
      <c r="F424">
        <f t="shared" si="22"/>
        <v>504</v>
      </c>
      <c r="G424" t="s">
        <v>464</v>
      </c>
      <c r="I424" t="s">
        <v>46</v>
      </c>
      <c r="J424">
        <f t="shared" si="21"/>
        <v>0</v>
      </c>
      <c r="K424" s="17">
        <f t="shared" si="23"/>
        <v>0</v>
      </c>
      <c r="L424">
        <v>504</v>
      </c>
      <c r="M424" s="7" t="s">
        <v>464</v>
      </c>
      <c r="Q424" s="7"/>
    </row>
    <row r="425" spans="1:17" x14ac:dyDescent="0.2">
      <c r="A425" s="52" t="s">
        <v>1327</v>
      </c>
      <c r="B425"/>
      <c r="C425"/>
      <c r="F425">
        <f t="shared" si="22"/>
        <v>505</v>
      </c>
      <c r="J425">
        <f t="shared" si="21"/>
        <v>0</v>
      </c>
      <c r="K425" s="17">
        <f t="shared" si="23"/>
        <v>0</v>
      </c>
      <c r="L425">
        <v>505</v>
      </c>
      <c r="Q425" s="7"/>
    </row>
    <row r="426" spans="1:17" x14ac:dyDescent="0.2">
      <c r="A426" s="52">
        <v>461</v>
      </c>
      <c r="B426" t="s">
        <v>379</v>
      </c>
      <c r="C426"/>
      <c r="F426">
        <f t="shared" si="22"/>
        <v>506</v>
      </c>
      <c r="G426" t="s">
        <v>379</v>
      </c>
      <c r="J426">
        <f t="shared" si="21"/>
        <v>0</v>
      </c>
      <c r="K426" s="17">
        <f t="shared" si="23"/>
        <v>0</v>
      </c>
      <c r="L426">
        <v>506</v>
      </c>
      <c r="M426" s="7" t="s">
        <v>379</v>
      </c>
      <c r="Q426" s="7"/>
    </row>
    <row r="427" spans="1:17" x14ac:dyDescent="0.2">
      <c r="A427" s="52">
        <v>462</v>
      </c>
      <c r="B427" t="s">
        <v>851</v>
      </c>
      <c r="C427"/>
      <c r="D427">
        <v>2796001.5033920291</v>
      </c>
      <c r="F427">
        <f t="shared" si="22"/>
        <v>507</v>
      </c>
      <c r="G427" t="s">
        <v>851</v>
      </c>
      <c r="I427" t="s">
        <v>48</v>
      </c>
      <c r="J427">
        <f t="shared" si="21"/>
        <v>2796001.5033920291</v>
      </c>
      <c r="K427" s="17">
        <f t="shared" si="23"/>
        <v>0</v>
      </c>
      <c r="L427">
        <v>507</v>
      </c>
      <c r="M427" s="7" t="s">
        <v>851</v>
      </c>
      <c r="Q427" s="7">
        <v>2796001.5033920291</v>
      </c>
    </row>
    <row r="428" spans="1:17" x14ac:dyDescent="0.2">
      <c r="A428" s="52">
        <v>463</v>
      </c>
      <c r="B428" t="s">
        <v>852</v>
      </c>
      <c r="C428"/>
      <c r="D428">
        <v>5106851.3053344106</v>
      </c>
      <c r="F428">
        <f t="shared" si="22"/>
        <v>508</v>
      </c>
      <c r="G428" t="s">
        <v>852</v>
      </c>
      <c r="I428" t="s">
        <v>46</v>
      </c>
      <c r="J428">
        <f t="shared" si="21"/>
        <v>5106851.3053344106</v>
      </c>
      <c r="K428" s="17">
        <f t="shared" si="23"/>
        <v>0</v>
      </c>
      <c r="L428">
        <v>508</v>
      </c>
      <c r="M428" s="7" t="s">
        <v>852</v>
      </c>
      <c r="Q428" s="7">
        <v>5106851.3053344106</v>
      </c>
    </row>
    <row r="429" spans="1:17" x14ac:dyDescent="0.2">
      <c r="A429" s="52">
        <v>464</v>
      </c>
      <c r="B429" t="s">
        <v>853</v>
      </c>
      <c r="C429"/>
      <c r="D429">
        <v>2923037.9300671746</v>
      </c>
      <c r="F429">
        <f t="shared" si="22"/>
        <v>509</v>
      </c>
      <c r="G429" t="s">
        <v>853</v>
      </c>
      <c r="I429" t="s">
        <v>48</v>
      </c>
      <c r="J429">
        <f t="shared" si="21"/>
        <v>2923037.9300671746</v>
      </c>
      <c r="K429" s="17">
        <f t="shared" si="23"/>
        <v>0</v>
      </c>
      <c r="L429">
        <v>509</v>
      </c>
      <c r="M429" s="7" t="s">
        <v>853</v>
      </c>
      <c r="Q429" s="7">
        <v>2923037.9300671746</v>
      </c>
    </row>
    <row r="430" spans="1:17" x14ac:dyDescent="0.2">
      <c r="A430" s="52">
        <v>465</v>
      </c>
      <c r="B430" t="s">
        <v>854</v>
      </c>
      <c r="C430"/>
      <c r="D430">
        <v>1015531.5400512206</v>
      </c>
      <c r="F430">
        <f t="shared" si="22"/>
        <v>510</v>
      </c>
      <c r="G430" t="s">
        <v>854</v>
      </c>
      <c r="I430" t="s">
        <v>48</v>
      </c>
      <c r="J430">
        <f t="shared" si="21"/>
        <v>1015531.5400512206</v>
      </c>
      <c r="K430" s="17">
        <f t="shared" si="23"/>
        <v>0</v>
      </c>
      <c r="L430">
        <v>510</v>
      </c>
      <c r="M430" s="7" t="s">
        <v>854</v>
      </c>
      <c r="Q430" s="7">
        <v>1015531.5400512206</v>
      </c>
    </row>
    <row r="431" spans="1:17" x14ac:dyDescent="0.2">
      <c r="A431" s="52">
        <v>466</v>
      </c>
      <c r="B431" t="s">
        <v>855</v>
      </c>
      <c r="C431"/>
      <c r="D431">
        <v>6712280.424878139</v>
      </c>
      <c r="F431">
        <f t="shared" si="22"/>
        <v>511</v>
      </c>
      <c r="G431" t="s">
        <v>855</v>
      </c>
      <c r="I431" t="s">
        <v>46</v>
      </c>
      <c r="J431">
        <f t="shared" si="21"/>
        <v>6712280.424878139</v>
      </c>
      <c r="K431" s="17">
        <f t="shared" si="23"/>
        <v>0</v>
      </c>
      <c r="L431">
        <v>511</v>
      </c>
      <c r="M431" s="7" t="s">
        <v>855</v>
      </c>
      <c r="Q431" s="7">
        <v>6712280.424878139</v>
      </c>
    </row>
    <row r="432" spans="1:17" x14ac:dyDescent="0.2">
      <c r="A432" s="52">
        <v>467</v>
      </c>
      <c r="B432" t="s">
        <v>856</v>
      </c>
      <c r="C432"/>
      <c r="D432">
        <v>0</v>
      </c>
      <c r="F432">
        <f t="shared" si="22"/>
        <v>512</v>
      </c>
      <c r="G432" t="s">
        <v>856</v>
      </c>
      <c r="I432" t="s">
        <v>48</v>
      </c>
      <c r="J432">
        <f t="shared" si="21"/>
        <v>0</v>
      </c>
      <c r="K432" s="17">
        <f t="shared" si="23"/>
        <v>0</v>
      </c>
      <c r="L432">
        <v>512</v>
      </c>
      <c r="M432" s="7" t="s">
        <v>856</v>
      </c>
      <c r="Q432" s="7">
        <v>0</v>
      </c>
    </row>
    <row r="433" spans="1:17" x14ac:dyDescent="0.2">
      <c r="A433" s="52">
        <v>468</v>
      </c>
      <c r="B433" t="s">
        <v>857</v>
      </c>
      <c r="C433"/>
      <c r="D433">
        <v>4385735.8318120129</v>
      </c>
      <c r="F433">
        <f t="shared" si="22"/>
        <v>513</v>
      </c>
      <c r="G433" t="s">
        <v>857</v>
      </c>
      <c r="I433" t="s">
        <v>48</v>
      </c>
      <c r="J433">
        <f t="shared" si="21"/>
        <v>4385735.8318120129</v>
      </c>
      <c r="K433" s="17">
        <f t="shared" si="23"/>
        <v>0</v>
      </c>
      <c r="L433">
        <v>513</v>
      </c>
      <c r="M433" s="7" t="s">
        <v>857</v>
      </c>
      <c r="Q433" s="7">
        <v>4385735.8318120129</v>
      </c>
    </row>
    <row r="434" spans="1:17" x14ac:dyDescent="0.2">
      <c r="A434" s="52" t="s">
        <v>1328</v>
      </c>
      <c r="B434"/>
      <c r="C434"/>
      <c r="F434">
        <f t="shared" si="22"/>
        <v>514</v>
      </c>
      <c r="J434">
        <f t="shared" si="21"/>
        <v>0</v>
      </c>
      <c r="K434" s="17">
        <f t="shared" si="23"/>
        <v>0</v>
      </c>
      <c r="L434">
        <v>514</v>
      </c>
      <c r="M434" s="7" t="s">
        <v>46</v>
      </c>
      <c r="N434" s="7" t="s">
        <v>46</v>
      </c>
      <c r="Q434" s="7"/>
    </row>
    <row r="435" spans="1:17" x14ac:dyDescent="0.2">
      <c r="A435" s="52">
        <v>469</v>
      </c>
      <c r="B435" t="s">
        <v>46</v>
      </c>
      <c r="C435" t="s">
        <v>476</v>
      </c>
      <c r="D435">
        <v>22939438.535534985</v>
      </c>
      <c r="F435">
        <f t="shared" si="22"/>
        <v>515</v>
      </c>
      <c r="G435" t="s">
        <v>46</v>
      </c>
      <c r="H435" t="s">
        <v>476</v>
      </c>
      <c r="I435" t="s">
        <v>46</v>
      </c>
      <c r="J435">
        <f t="shared" si="21"/>
        <v>22939438.535534985</v>
      </c>
      <c r="K435" s="17">
        <f t="shared" si="23"/>
        <v>0</v>
      </c>
      <c r="L435">
        <v>515</v>
      </c>
      <c r="M435" s="7" t="s">
        <v>46</v>
      </c>
      <c r="N435" s="7" t="s">
        <v>476</v>
      </c>
      <c r="Q435" s="7">
        <v>22939438.535534985</v>
      </c>
    </row>
    <row r="436" spans="1:17" x14ac:dyDescent="0.2">
      <c r="A436" s="52">
        <v>470</v>
      </c>
      <c r="B436" t="s">
        <v>46</v>
      </c>
      <c r="C436" t="s">
        <v>46</v>
      </c>
      <c r="F436">
        <f t="shared" si="22"/>
        <v>516</v>
      </c>
      <c r="G436" t="s">
        <v>46</v>
      </c>
      <c r="H436" t="s">
        <v>46</v>
      </c>
      <c r="I436" t="s">
        <v>46</v>
      </c>
      <c r="J436">
        <f t="shared" si="21"/>
        <v>0</v>
      </c>
      <c r="K436" s="17">
        <f t="shared" si="23"/>
        <v>0</v>
      </c>
      <c r="L436">
        <v>516</v>
      </c>
      <c r="M436" s="7" t="s">
        <v>46</v>
      </c>
      <c r="N436" s="7" t="s">
        <v>46</v>
      </c>
      <c r="Q436" s="7"/>
    </row>
    <row r="437" spans="1:17" x14ac:dyDescent="0.2">
      <c r="A437" s="52">
        <v>471</v>
      </c>
      <c r="B437" t="s">
        <v>397</v>
      </c>
      <c r="C437"/>
      <c r="F437">
        <f t="shared" si="22"/>
        <v>517</v>
      </c>
      <c r="G437" t="s">
        <v>397</v>
      </c>
      <c r="J437">
        <f t="shared" si="21"/>
        <v>0</v>
      </c>
      <c r="K437" s="17">
        <f t="shared" si="23"/>
        <v>0</v>
      </c>
      <c r="L437">
        <v>517</v>
      </c>
      <c r="M437" s="7" t="s">
        <v>397</v>
      </c>
      <c r="Q437" s="7"/>
    </row>
    <row r="438" spans="1:17" x14ac:dyDescent="0.2">
      <c r="A438" s="52">
        <v>472</v>
      </c>
      <c r="B438" t="s">
        <v>858</v>
      </c>
      <c r="C438"/>
      <c r="D438">
        <v>177424.48358983052</v>
      </c>
      <c r="F438">
        <f t="shared" si="22"/>
        <v>518</v>
      </c>
      <c r="G438" s="7" t="s">
        <v>858</v>
      </c>
      <c r="I438" t="s">
        <v>48</v>
      </c>
      <c r="J438">
        <f t="shared" si="21"/>
        <v>177424.48358983052</v>
      </c>
      <c r="K438" s="17">
        <f t="shared" si="23"/>
        <v>0</v>
      </c>
      <c r="L438">
        <v>518</v>
      </c>
      <c r="M438" s="7" t="s">
        <v>858</v>
      </c>
      <c r="Q438" s="7">
        <v>177424.48358983052</v>
      </c>
    </row>
    <row r="439" spans="1:17" x14ac:dyDescent="0.2">
      <c r="A439" s="52">
        <v>473</v>
      </c>
      <c r="B439" t="s">
        <v>859</v>
      </c>
      <c r="C439"/>
      <c r="D439">
        <v>1474218.3206380131</v>
      </c>
      <c r="F439">
        <f t="shared" si="22"/>
        <v>519</v>
      </c>
      <c r="G439" s="7" t="s">
        <v>859</v>
      </c>
      <c r="I439" t="s">
        <v>48</v>
      </c>
      <c r="J439">
        <f t="shared" si="21"/>
        <v>1474218.3206380131</v>
      </c>
      <c r="K439" s="17">
        <f t="shared" si="23"/>
        <v>0</v>
      </c>
      <c r="L439">
        <v>519</v>
      </c>
      <c r="M439" s="7" t="s">
        <v>859</v>
      </c>
      <c r="Q439" s="7">
        <v>1474218.3206380131</v>
      </c>
    </row>
    <row r="440" spans="1:17" x14ac:dyDescent="0.2">
      <c r="A440" s="52">
        <v>474</v>
      </c>
      <c r="B440" t="s">
        <v>860</v>
      </c>
      <c r="C440"/>
      <c r="D440">
        <v>1713876.9266472519</v>
      </c>
      <c r="F440">
        <f t="shared" si="22"/>
        <v>520</v>
      </c>
      <c r="G440" s="7" t="s">
        <v>860</v>
      </c>
      <c r="I440" t="s">
        <v>48</v>
      </c>
      <c r="J440">
        <f t="shared" si="21"/>
        <v>1713876.9266472519</v>
      </c>
      <c r="K440" s="17">
        <f t="shared" si="23"/>
        <v>0</v>
      </c>
      <c r="L440">
        <v>520</v>
      </c>
      <c r="M440" s="7" t="s">
        <v>860</v>
      </c>
      <c r="Q440" s="7">
        <v>1713876.9266472519</v>
      </c>
    </row>
    <row r="441" spans="1:17" x14ac:dyDescent="0.2">
      <c r="A441" s="52">
        <v>475</v>
      </c>
      <c r="B441" t="s">
        <v>861</v>
      </c>
      <c r="C441"/>
      <c r="D441">
        <v>1086179.6076110329</v>
      </c>
      <c r="F441">
        <f t="shared" si="22"/>
        <v>521</v>
      </c>
      <c r="G441" s="7" t="s">
        <v>861</v>
      </c>
      <c r="I441" t="s">
        <v>48</v>
      </c>
      <c r="J441">
        <f t="shared" si="21"/>
        <v>1086179.6076110329</v>
      </c>
      <c r="K441" s="17">
        <f t="shared" si="23"/>
        <v>0</v>
      </c>
      <c r="L441">
        <v>521</v>
      </c>
      <c r="M441" s="7" t="s">
        <v>861</v>
      </c>
      <c r="Q441" s="7">
        <v>1086179.6076110329</v>
      </c>
    </row>
    <row r="442" spans="1:17" x14ac:dyDescent="0.2">
      <c r="A442" s="52">
        <v>476</v>
      </c>
      <c r="B442" t="s">
        <v>862</v>
      </c>
      <c r="C442"/>
      <c r="D442">
        <v>2456.28467138522</v>
      </c>
      <c r="F442">
        <f t="shared" si="22"/>
        <v>522</v>
      </c>
      <c r="G442" s="7" t="s">
        <v>862</v>
      </c>
      <c r="I442" t="s">
        <v>48</v>
      </c>
      <c r="J442">
        <f t="shared" si="21"/>
        <v>2456.28467138522</v>
      </c>
      <c r="K442" s="17">
        <f t="shared" si="23"/>
        <v>0</v>
      </c>
      <c r="L442">
        <v>522</v>
      </c>
      <c r="M442" s="7" t="s">
        <v>862</v>
      </c>
      <c r="Q442" s="7">
        <v>2456.28467138522</v>
      </c>
    </row>
    <row r="443" spans="1:17" x14ac:dyDescent="0.2">
      <c r="A443" s="52" t="s">
        <v>1329</v>
      </c>
      <c r="B443" t="s">
        <v>1267</v>
      </c>
      <c r="C443"/>
      <c r="D443" s="7">
        <v>703431.00490214862</v>
      </c>
      <c r="F443">
        <f t="shared" si="22"/>
        <v>523</v>
      </c>
      <c r="G443" s="7" t="s">
        <v>1267</v>
      </c>
      <c r="J443">
        <f t="shared" ref="J443:J506" si="24">VLOOKUP(F443,$L$1:$Q$1034,6,FALSE)</f>
        <v>703431.00490214862</v>
      </c>
      <c r="K443" s="17">
        <f t="shared" si="23"/>
        <v>0</v>
      </c>
      <c r="L443">
        <v>523</v>
      </c>
      <c r="M443" s="7" t="s">
        <v>1267</v>
      </c>
      <c r="Q443" s="7">
        <v>703431.00490214862</v>
      </c>
    </row>
    <row r="444" spans="1:17" x14ac:dyDescent="0.2">
      <c r="A444" s="52" t="s">
        <v>1372</v>
      </c>
      <c r="B444"/>
      <c r="C444"/>
      <c r="D444" s="7"/>
      <c r="F444">
        <f t="shared" si="22"/>
        <v>524</v>
      </c>
      <c r="G444" s="7"/>
      <c r="J444">
        <f t="shared" si="24"/>
        <v>0</v>
      </c>
      <c r="K444" s="17">
        <f t="shared" si="23"/>
        <v>0</v>
      </c>
      <c r="L444">
        <v>524</v>
      </c>
      <c r="M444" s="7" t="s">
        <v>46</v>
      </c>
      <c r="N444" s="7" t="s">
        <v>46</v>
      </c>
      <c r="Q444" s="7"/>
    </row>
    <row r="445" spans="1:17" x14ac:dyDescent="0.2">
      <c r="A445" s="52">
        <v>477</v>
      </c>
      <c r="B445" t="s">
        <v>46</v>
      </c>
      <c r="C445" t="s">
        <v>484</v>
      </c>
      <c r="D445">
        <v>5157586.6280596619</v>
      </c>
      <c r="F445">
        <f t="shared" si="22"/>
        <v>525</v>
      </c>
      <c r="G445" t="s">
        <v>46</v>
      </c>
      <c r="H445" t="s">
        <v>484</v>
      </c>
      <c r="I445" t="s">
        <v>46</v>
      </c>
      <c r="J445">
        <f t="shared" si="24"/>
        <v>5157586.6280596619</v>
      </c>
      <c r="K445" s="17">
        <f t="shared" si="23"/>
        <v>0</v>
      </c>
      <c r="L445">
        <v>525</v>
      </c>
      <c r="M445" s="7" t="s">
        <v>46</v>
      </c>
      <c r="N445" s="7" t="s">
        <v>484</v>
      </c>
      <c r="Q445" s="7">
        <v>5157586.6280596619</v>
      </c>
    </row>
    <row r="446" spans="1:17" x14ac:dyDescent="0.2">
      <c r="A446" s="52">
        <v>478</v>
      </c>
      <c r="B446" t="s">
        <v>46</v>
      </c>
      <c r="C446" t="s">
        <v>46</v>
      </c>
      <c r="F446">
        <f t="shared" si="22"/>
        <v>526</v>
      </c>
      <c r="G446" t="s">
        <v>46</v>
      </c>
      <c r="H446" t="s">
        <v>46</v>
      </c>
      <c r="I446" t="s">
        <v>46</v>
      </c>
      <c r="J446">
        <f t="shared" si="24"/>
        <v>0</v>
      </c>
      <c r="K446" s="17">
        <f t="shared" si="23"/>
        <v>0</v>
      </c>
      <c r="L446">
        <v>526</v>
      </c>
      <c r="M446" s="7" t="s">
        <v>46</v>
      </c>
      <c r="N446" s="7" t="s">
        <v>46</v>
      </c>
      <c r="Q446" s="7"/>
    </row>
    <row r="447" spans="1:17" x14ac:dyDescent="0.2">
      <c r="A447" s="52">
        <v>479</v>
      </c>
      <c r="B447" t="s">
        <v>46</v>
      </c>
      <c r="C447" t="s">
        <v>485</v>
      </c>
      <c r="D447">
        <v>28097025.163594648</v>
      </c>
      <c r="F447">
        <f t="shared" si="22"/>
        <v>527</v>
      </c>
      <c r="G447" t="s">
        <v>46</v>
      </c>
      <c r="H447" t="s">
        <v>485</v>
      </c>
      <c r="I447" t="s">
        <v>46</v>
      </c>
      <c r="J447">
        <f t="shared" si="24"/>
        <v>28097025.163594648</v>
      </c>
      <c r="K447" s="17">
        <f t="shared" si="23"/>
        <v>0</v>
      </c>
      <c r="L447">
        <v>527</v>
      </c>
      <c r="M447" s="7" t="s">
        <v>46</v>
      </c>
      <c r="N447" s="7" t="s">
        <v>485</v>
      </c>
      <c r="Q447" s="7">
        <v>28097025.163594648</v>
      </c>
    </row>
    <row r="448" spans="1:17" x14ac:dyDescent="0.2">
      <c r="A448" s="52">
        <v>480</v>
      </c>
      <c r="B448" t="s">
        <v>377</v>
      </c>
      <c r="C448"/>
      <c r="F448">
        <f t="shared" si="22"/>
        <v>528</v>
      </c>
      <c r="G448" s="7" t="s">
        <v>377</v>
      </c>
      <c r="J448">
        <f t="shared" si="24"/>
        <v>0</v>
      </c>
      <c r="K448" s="17">
        <f t="shared" si="23"/>
        <v>0</v>
      </c>
      <c r="L448">
        <v>528</v>
      </c>
      <c r="M448" s="7" t="s">
        <v>377</v>
      </c>
      <c r="Q448" s="7"/>
    </row>
    <row r="449" spans="1:17" x14ac:dyDescent="0.2">
      <c r="A449" s="52" t="s">
        <v>1331</v>
      </c>
      <c r="B449"/>
      <c r="C449"/>
      <c r="F449">
        <f t="shared" si="22"/>
        <v>529</v>
      </c>
      <c r="G449" s="7"/>
      <c r="J449">
        <f t="shared" si="24"/>
        <v>0</v>
      </c>
      <c r="K449" s="17">
        <f t="shared" si="23"/>
        <v>0</v>
      </c>
      <c r="L449">
        <v>529</v>
      </c>
      <c r="Q449" s="7"/>
    </row>
    <row r="450" spans="1:17" x14ac:dyDescent="0.2">
      <c r="A450" s="52">
        <v>481</v>
      </c>
      <c r="B450" t="s">
        <v>486</v>
      </c>
      <c r="C450"/>
      <c r="F450">
        <f t="shared" si="22"/>
        <v>530</v>
      </c>
      <c r="G450" t="s">
        <v>486</v>
      </c>
      <c r="I450" t="s">
        <v>46</v>
      </c>
      <c r="J450">
        <f t="shared" si="24"/>
        <v>0</v>
      </c>
      <c r="K450" s="17">
        <f t="shared" si="23"/>
        <v>0</v>
      </c>
      <c r="L450">
        <v>530</v>
      </c>
      <c r="M450" s="7" t="s">
        <v>486</v>
      </c>
      <c r="Q450" s="7"/>
    </row>
    <row r="451" spans="1:17" x14ac:dyDescent="0.2">
      <c r="A451" s="52" t="s">
        <v>1332</v>
      </c>
      <c r="B451"/>
      <c r="C451"/>
      <c r="F451">
        <f t="shared" si="22"/>
        <v>531</v>
      </c>
      <c r="J451">
        <f t="shared" si="24"/>
        <v>0</v>
      </c>
      <c r="K451" s="17">
        <f t="shared" si="23"/>
        <v>0</v>
      </c>
      <c r="L451">
        <v>531</v>
      </c>
      <c r="Q451" s="7"/>
    </row>
    <row r="452" spans="1:17" x14ac:dyDescent="0.2">
      <c r="A452" s="52">
        <v>482</v>
      </c>
      <c r="B452" t="s">
        <v>379</v>
      </c>
      <c r="C452"/>
      <c r="F452">
        <f t="shared" si="22"/>
        <v>532</v>
      </c>
      <c r="G452" t="s">
        <v>379</v>
      </c>
      <c r="J452">
        <f t="shared" si="24"/>
        <v>0</v>
      </c>
      <c r="K452" s="17">
        <f t="shared" si="23"/>
        <v>0</v>
      </c>
      <c r="L452">
        <v>532</v>
      </c>
      <c r="M452" s="7" t="s">
        <v>379</v>
      </c>
      <c r="Q452" s="7"/>
    </row>
    <row r="453" spans="1:17" x14ac:dyDescent="0.2">
      <c r="A453" s="52">
        <v>483</v>
      </c>
      <c r="B453" t="s">
        <v>863</v>
      </c>
      <c r="C453"/>
      <c r="D453">
        <v>3927312.149044795</v>
      </c>
      <c r="F453">
        <f t="shared" si="22"/>
        <v>533</v>
      </c>
      <c r="G453" t="s">
        <v>863</v>
      </c>
      <c r="I453" t="s">
        <v>48</v>
      </c>
      <c r="J453">
        <f t="shared" si="24"/>
        <v>3927312.149044795</v>
      </c>
      <c r="K453" s="17">
        <f t="shared" si="23"/>
        <v>0</v>
      </c>
      <c r="L453">
        <v>533</v>
      </c>
      <c r="M453" s="7" t="s">
        <v>863</v>
      </c>
      <c r="Q453" s="7">
        <v>3927312.149044795</v>
      </c>
    </row>
    <row r="454" spans="1:17" x14ac:dyDescent="0.2">
      <c r="A454" s="52">
        <v>484</v>
      </c>
      <c r="B454" t="s">
        <v>864</v>
      </c>
      <c r="C454"/>
      <c r="D454">
        <v>4744374.5974396057</v>
      </c>
      <c r="F454">
        <f t="shared" si="22"/>
        <v>534</v>
      </c>
      <c r="G454" t="s">
        <v>864</v>
      </c>
      <c r="I454" t="s">
        <v>46</v>
      </c>
      <c r="J454">
        <f t="shared" si="24"/>
        <v>4744374.5974396057</v>
      </c>
      <c r="K454" s="17">
        <f t="shared" si="23"/>
        <v>0</v>
      </c>
      <c r="L454">
        <v>534</v>
      </c>
      <c r="M454" s="7" t="s">
        <v>864</v>
      </c>
      <c r="Q454" s="7">
        <v>4744374.5974396057</v>
      </c>
    </row>
    <row r="455" spans="1:17" x14ac:dyDescent="0.2">
      <c r="A455" s="52">
        <v>485</v>
      </c>
      <c r="B455" t="s">
        <v>865</v>
      </c>
      <c r="C455"/>
      <c r="D455">
        <v>1516383.1196946267</v>
      </c>
      <c r="F455">
        <f t="shared" si="22"/>
        <v>535</v>
      </c>
      <c r="G455" t="s">
        <v>865</v>
      </c>
      <c r="I455" t="s">
        <v>48</v>
      </c>
      <c r="J455">
        <f t="shared" si="24"/>
        <v>1516383.1196946267</v>
      </c>
      <c r="K455" s="17">
        <f t="shared" si="23"/>
        <v>0</v>
      </c>
      <c r="L455">
        <v>535</v>
      </c>
      <c r="M455" s="7" t="s">
        <v>865</v>
      </c>
      <c r="Q455" s="7">
        <v>1516383.1196946267</v>
      </c>
    </row>
    <row r="456" spans="1:17" x14ac:dyDescent="0.2">
      <c r="A456" s="52">
        <v>486</v>
      </c>
      <c r="B456" t="s">
        <v>866</v>
      </c>
      <c r="C456"/>
      <c r="D456">
        <v>4514613.8362493841</v>
      </c>
      <c r="F456">
        <f t="shared" si="22"/>
        <v>536</v>
      </c>
      <c r="G456" t="s">
        <v>866</v>
      </c>
      <c r="I456" t="s">
        <v>48</v>
      </c>
      <c r="J456">
        <f t="shared" si="24"/>
        <v>4514613.8362493841</v>
      </c>
      <c r="K456" s="17">
        <f t="shared" si="23"/>
        <v>0</v>
      </c>
      <c r="L456">
        <v>536</v>
      </c>
      <c r="M456" s="7" t="s">
        <v>866</v>
      </c>
      <c r="Q456" s="7">
        <v>4514613.8362493841</v>
      </c>
    </row>
    <row r="457" spans="1:17" x14ac:dyDescent="0.2">
      <c r="A457" s="52">
        <v>487</v>
      </c>
      <c r="B457" t="s">
        <v>867</v>
      </c>
      <c r="C457"/>
      <c r="D457">
        <v>4511181.9148765551</v>
      </c>
      <c r="F457">
        <f t="shared" si="22"/>
        <v>537</v>
      </c>
      <c r="G457" t="s">
        <v>867</v>
      </c>
      <c r="I457" t="s">
        <v>48</v>
      </c>
      <c r="J457">
        <f t="shared" si="24"/>
        <v>4511181.9148765551</v>
      </c>
      <c r="K457" s="17">
        <f t="shared" si="23"/>
        <v>0</v>
      </c>
      <c r="L457">
        <v>537</v>
      </c>
      <c r="M457" s="7" t="s">
        <v>867</v>
      </c>
      <c r="Q457" s="7">
        <v>4511181.9148765551</v>
      </c>
    </row>
    <row r="458" spans="1:17" x14ac:dyDescent="0.2">
      <c r="A458" s="52">
        <v>488</v>
      </c>
      <c r="B458" t="s">
        <v>868</v>
      </c>
      <c r="C458"/>
      <c r="D458">
        <v>538.44384481026214</v>
      </c>
      <c r="F458">
        <f t="shared" si="22"/>
        <v>538</v>
      </c>
      <c r="G458" t="s">
        <v>868</v>
      </c>
      <c r="I458" t="s">
        <v>48</v>
      </c>
      <c r="J458">
        <f t="shared" si="24"/>
        <v>538.44384481026214</v>
      </c>
      <c r="K458" s="17">
        <f t="shared" si="23"/>
        <v>0</v>
      </c>
      <c r="L458">
        <v>538</v>
      </c>
      <c r="M458" s="7" t="s">
        <v>868</v>
      </c>
      <c r="Q458" s="7">
        <v>538.44384481026214</v>
      </c>
    </row>
    <row r="459" spans="1:17" x14ac:dyDescent="0.2">
      <c r="A459" s="52">
        <v>489</v>
      </c>
      <c r="B459" t="s">
        <v>869</v>
      </c>
      <c r="C459"/>
      <c r="D459">
        <v>4868601.4489584351</v>
      </c>
      <c r="F459">
        <f t="shared" si="22"/>
        <v>539</v>
      </c>
      <c r="G459" t="s">
        <v>869</v>
      </c>
      <c r="I459" t="s">
        <v>48</v>
      </c>
      <c r="J459">
        <f t="shared" si="24"/>
        <v>4868601.4489584351</v>
      </c>
      <c r="K459" s="17">
        <f t="shared" si="23"/>
        <v>0</v>
      </c>
      <c r="L459">
        <v>539</v>
      </c>
      <c r="M459" s="7" t="s">
        <v>869</v>
      </c>
      <c r="Q459" s="7">
        <v>4868601.4489584351</v>
      </c>
    </row>
    <row r="460" spans="1:17" x14ac:dyDescent="0.2">
      <c r="A460" s="52">
        <v>490</v>
      </c>
      <c r="B460" t="s">
        <v>870</v>
      </c>
      <c r="C460"/>
      <c r="D460">
        <v>955120.40657791845</v>
      </c>
      <c r="F460">
        <f t="shared" si="22"/>
        <v>540</v>
      </c>
      <c r="G460" t="s">
        <v>870</v>
      </c>
      <c r="I460" t="s">
        <v>48</v>
      </c>
      <c r="J460">
        <f t="shared" si="24"/>
        <v>955120.40657791845</v>
      </c>
      <c r="K460" s="17">
        <f t="shared" si="23"/>
        <v>0</v>
      </c>
      <c r="L460">
        <v>540</v>
      </c>
      <c r="M460" s="7" t="s">
        <v>870</v>
      </c>
      <c r="Q460" s="7">
        <v>955120.40657791845</v>
      </c>
    </row>
    <row r="461" spans="1:17" x14ac:dyDescent="0.2">
      <c r="A461" s="52">
        <v>491</v>
      </c>
      <c r="B461" t="s">
        <v>871</v>
      </c>
      <c r="C461"/>
      <c r="D461">
        <v>3950643.7298273765</v>
      </c>
      <c r="F461">
        <f t="shared" si="22"/>
        <v>541</v>
      </c>
      <c r="G461" t="s">
        <v>871</v>
      </c>
      <c r="I461" t="s">
        <v>48</v>
      </c>
      <c r="J461">
        <f t="shared" si="24"/>
        <v>3950643.7298273765</v>
      </c>
      <c r="K461" s="17">
        <f t="shared" si="23"/>
        <v>0</v>
      </c>
      <c r="L461">
        <v>541</v>
      </c>
      <c r="M461" s="7" t="s">
        <v>871</v>
      </c>
      <c r="Q461" s="7">
        <v>3950643.7298273765</v>
      </c>
    </row>
    <row r="462" spans="1:17" x14ac:dyDescent="0.2">
      <c r="A462" s="52">
        <v>492</v>
      </c>
      <c r="B462" t="s">
        <v>872</v>
      </c>
      <c r="C462"/>
      <c r="D462">
        <v>420851.47766903404</v>
      </c>
      <c r="F462">
        <f t="shared" ref="F462:F525" si="25">F461+1</f>
        <v>542</v>
      </c>
      <c r="G462" t="s">
        <v>872</v>
      </c>
      <c r="I462" t="s">
        <v>48</v>
      </c>
      <c r="J462">
        <f t="shared" si="24"/>
        <v>420851.47766903404</v>
      </c>
      <c r="K462" s="17">
        <f t="shared" ref="K462:K525" si="26">IF(AND(L462=F462,G462=M462,H462=N462),0,1)</f>
        <v>0</v>
      </c>
      <c r="L462">
        <v>542</v>
      </c>
      <c r="M462" s="7" t="s">
        <v>872</v>
      </c>
      <c r="Q462" s="7">
        <v>420851.47766903404</v>
      </c>
    </row>
    <row r="463" spans="1:17" x14ac:dyDescent="0.2">
      <c r="A463" s="52">
        <v>493</v>
      </c>
      <c r="B463" t="s">
        <v>46</v>
      </c>
      <c r="C463" t="s">
        <v>501</v>
      </c>
      <c r="D463">
        <v>29409621.124182541</v>
      </c>
      <c r="F463">
        <f t="shared" si="25"/>
        <v>543</v>
      </c>
      <c r="G463" t="s">
        <v>46</v>
      </c>
      <c r="H463" t="s">
        <v>501</v>
      </c>
      <c r="I463" t="s">
        <v>46</v>
      </c>
      <c r="J463">
        <f t="shared" si="24"/>
        <v>29409621.124182541</v>
      </c>
      <c r="K463" s="17">
        <f t="shared" si="26"/>
        <v>0</v>
      </c>
      <c r="L463">
        <v>543</v>
      </c>
      <c r="M463" s="7" t="s">
        <v>46</v>
      </c>
      <c r="N463" s="7" t="s">
        <v>501</v>
      </c>
      <c r="Q463" s="7">
        <v>29409621.124182541</v>
      </c>
    </row>
    <row r="464" spans="1:17" x14ac:dyDescent="0.2">
      <c r="A464" s="52">
        <v>494</v>
      </c>
      <c r="B464" t="s">
        <v>699</v>
      </c>
      <c r="C464"/>
      <c r="F464">
        <f t="shared" si="25"/>
        <v>544</v>
      </c>
      <c r="G464" t="s">
        <v>699</v>
      </c>
      <c r="J464">
        <f t="shared" si="24"/>
        <v>0</v>
      </c>
      <c r="K464" s="17">
        <f t="shared" si="26"/>
        <v>0</v>
      </c>
      <c r="L464">
        <v>544</v>
      </c>
      <c r="M464" s="7" t="s">
        <v>699</v>
      </c>
      <c r="Q464" s="7"/>
    </row>
    <row r="465" spans="1:17" x14ac:dyDescent="0.2">
      <c r="A465" s="52">
        <v>495</v>
      </c>
      <c r="B465" t="s">
        <v>397</v>
      </c>
      <c r="C465"/>
      <c r="F465">
        <f t="shared" si="25"/>
        <v>545</v>
      </c>
      <c r="G465" t="s">
        <v>397</v>
      </c>
      <c r="J465">
        <f t="shared" si="24"/>
        <v>0</v>
      </c>
      <c r="K465" s="17">
        <f t="shared" si="26"/>
        <v>0</v>
      </c>
      <c r="L465">
        <v>545</v>
      </c>
      <c r="M465" s="7" t="s">
        <v>397</v>
      </c>
      <c r="Q465" s="7"/>
    </row>
    <row r="466" spans="1:17" x14ac:dyDescent="0.2">
      <c r="A466" s="52">
        <v>496</v>
      </c>
      <c r="B466" t="s">
        <v>873</v>
      </c>
      <c r="C466"/>
      <c r="D466">
        <v>10520.77692565369</v>
      </c>
      <c r="F466">
        <f t="shared" si="25"/>
        <v>546</v>
      </c>
      <c r="G466" t="s">
        <v>873</v>
      </c>
      <c r="I466" t="s">
        <v>48</v>
      </c>
      <c r="J466">
        <f t="shared" si="24"/>
        <v>10520.77692565369</v>
      </c>
      <c r="K466" s="17">
        <f t="shared" si="26"/>
        <v>0</v>
      </c>
      <c r="L466">
        <v>546</v>
      </c>
      <c r="M466" s="7" t="s">
        <v>873</v>
      </c>
      <c r="Q466" s="7">
        <v>10520.77692565369</v>
      </c>
    </row>
    <row r="467" spans="1:17" x14ac:dyDescent="0.2">
      <c r="A467" s="52">
        <v>497</v>
      </c>
      <c r="B467" t="s">
        <v>874</v>
      </c>
      <c r="C467"/>
      <c r="D467">
        <v>0</v>
      </c>
      <c r="F467">
        <f t="shared" si="25"/>
        <v>547</v>
      </c>
      <c r="G467" t="s">
        <v>874</v>
      </c>
      <c r="I467" t="s">
        <v>48</v>
      </c>
      <c r="J467">
        <f t="shared" si="24"/>
        <v>0</v>
      </c>
      <c r="K467" s="17">
        <f t="shared" si="26"/>
        <v>0</v>
      </c>
      <c r="L467">
        <v>547</v>
      </c>
      <c r="M467" s="7" t="s">
        <v>874</v>
      </c>
      <c r="Q467" s="7">
        <v>0</v>
      </c>
    </row>
    <row r="468" spans="1:17" x14ac:dyDescent="0.2">
      <c r="A468" s="52">
        <v>498</v>
      </c>
      <c r="B468" t="s">
        <v>875</v>
      </c>
      <c r="C468"/>
      <c r="D468">
        <v>3917181.8797950526</v>
      </c>
      <c r="F468">
        <f t="shared" si="25"/>
        <v>548</v>
      </c>
      <c r="G468" t="s">
        <v>875</v>
      </c>
      <c r="I468" t="s">
        <v>48</v>
      </c>
      <c r="J468">
        <f t="shared" si="24"/>
        <v>3917181.8797950526</v>
      </c>
      <c r="K468" s="17">
        <f t="shared" si="26"/>
        <v>0</v>
      </c>
      <c r="L468">
        <v>548</v>
      </c>
      <c r="M468" s="7" t="s">
        <v>875</v>
      </c>
      <c r="Q468" s="7">
        <v>3917181.8797950526</v>
      </c>
    </row>
    <row r="469" spans="1:17" x14ac:dyDescent="0.2">
      <c r="A469" s="52">
        <v>499</v>
      </c>
      <c r="B469" t="s">
        <v>876</v>
      </c>
      <c r="C469"/>
      <c r="D469">
        <v>16412907.893232409</v>
      </c>
      <c r="F469">
        <f t="shared" si="25"/>
        <v>549</v>
      </c>
      <c r="G469" t="s">
        <v>876</v>
      </c>
      <c r="I469" t="s">
        <v>48</v>
      </c>
      <c r="J469">
        <f t="shared" si="24"/>
        <v>16412907.893232409</v>
      </c>
      <c r="K469" s="17">
        <f t="shared" si="26"/>
        <v>0</v>
      </c>
      <c r="L469">
        <v>549</v>
      </c>
      <c r="M469" s="7" t="s">
        <v>876</v>
      </c>
      <c r="Q469" s="7">
        <v>16412907.893232409</v>
      </c>
    </row>
    <row r="470" spans="1:17" x14ac:dyDescent="0.2">
      <c r="A470" s="52">
        <v>500</v>
      </c>
      <c r="B470" t="s">
        <v>877</v>
      </c>
      <c r="C470"/>
      <c r="D470">
        <v>590412.80566849629</v>
      </c>
      <c r="F470">
        <f t="shared" si="25"/>
        <v>550</v>
      </c>
      <c r="G470" t="s">
        <v>877</v>
      </c>
      <c r="I470" t="s">
        <v>48</v>
      </c>
      <c r="J470">
        <f t="shared" si="24"/>
        <v>590412.80566849629</v>
      </c>
      <c r="K470" s="17">
        <f t="shared" si="26"/>
        <v>0</v>
      </c>
      <c r="L470">
        <v>550</v>
      </c>
      <c r="M470" s="7" t="s">
        <v>877</v>
      </c>
      <c r="Q470" s="7">
        <v>590412.80566849629</v>
      </c>
    </row>
    <row r="471" spans="1:17" x14ac:dyDescent="0.2">
      <c r="A471" s="52">
        <v>501</v>
      </c>
      <c r="B471" t="s">
        <v>878</v>
      </c>
      <c r="C471"/>
      <c r="D471">
        <v>55842.628448469375</v>
      </c>
      <c r="F471">
        <f t="shared" si="25"/>
        <v>551</v>
      </c>
      <c r="G471" t="s">
        <v>878</v>
      </c>
      <c r="I471" t="s">
        <v>48</v>
      </c>
      <c r="J471">
        <f t="shared" si="24"/>
        <v>55842.628448469375</v>
      </c>
      <c r="K471" s="17">
        <f t="shared" si="26"/>
        <v>0</v>
      </c>
      <c r="L471">
        <v>551</v>
      </c>
      <c r="M471" s="7" t="s">
        <v>878</v>
      </c>
      <c r="Q471" s="7">
        <v>55842.628448469375</v>
      </c>
    </row>
    <row r="472" spans="1:17" x14ac:dyDescent="0.2">
      <c r="A472" s="52">
        <v>502</v>
      </c>
      <c r="B472" t="s">
        <v>879</v>
      </c>
      <c r="C472"/>
      <c r="D472">
        <v>252858.73849000238</v>
      </c>
      <c r="F472">
        <f t="shared" si="25"/>
        <v>552</v>
      </c>
      <c r="G472" t="s">
        <v>879</v>
      </c>
      <c r="I472" t="s">
        <v>48</v>
      </c>
      <c r="J472">
        <f t="shared" si="24"/>
        <v>252858.73849000238</v>
      </c>
      <c r="K472" s="17">
        <f t="shared" si="26"/>
        <v>0</v>
      </c>
      <c r="L472">
        <v>552</v>
      </c>
      <c r="M472" s="7" t="s">
        <v>879</v>
      </c>
      <c r="Q472" s="7">
        <v>252858.73849000238</v>
      </c>
    </row>
    <row r="473" spans="1:17" x14ac:dyDescent="0.2">
      <c r="A473" s="52">
        <v>503</v>
      </c>
      <c r="B473" t="s">
        <v>880</v>
      </c>
      <c r="C473"/>
      <c r="D473">
        <v>817876.32867697976</v>
      </c>
      <c r="F473">
        <f t="shared" si="25"/>
        <v>553</v>
      </c>
      <c r="G473" t="s">
        <v>880</v>
      </c>
      <c r="I473" t="s">
        <v>48</v>
      </c>
      <c r="J473">
        <f t="shared" si="24"/>
        <v>817876.32867697976</v>
      </c>
      <c r="K473" s="17">
        <f t="shared" si="26"/>
        <v>0</v>
      </c>
      <c r="L473">
        <v>553</v>
      </c>
      <c r="M473" s="7" t="s">
        <v>880</v>
      </c>
      <c r="Q473" s="7">
        <v>817876.32867697976</v>
      </c>
    </row>
    <row r="474" spans="1:17" x14ac:dyDescent="0.2">
      <c r="A474" s="52">
        <v>504</v>
      </c>
      <c r="B474" t="s">
        <v>881</v>
      </c>
      <c r="C474"/>
      <c r="D474">
        <v>94313.103555137001</v>
      </c>
      <c r="F474">
        <f t="shared" si="25"/>
        <v>554</v>
      </c>
      <c r="G474" t="s">
        <v>881</v>
      </c>
      <c r="I474" t="s">
        <v>48</v>
      </c>
      <c r="J474">
        <f t="shared" si="24"/>
        <v>94313.103555137001</v>
      </c>
      <c r="K474" s="17">
        <f t="shared" si="26"/>
        <v>0</v>
      </c>
      <c r="L474">
        <v>554</v>
      </c>
      <c r="M474" s="7" t="s">
        <v>881</v>
      </c>
      <c r="Q474" s="7">
        <v>94313.103555137001</v>
      </c>
    </row>
    <row r="475" spans="1:17" x14ac:dyDescent="0.2">
      <c r="A475" s="52">
        <v>505</v>
      </c>
      <c r="B475" t="s">
        <v>46</v>
      </c>
      <c r="C475" t="s">
        <v>512</v>
      </c>
      <c r="D475">
        <v>22151914.154792197</v>
      </c>
      <c r="F475">
        <f t="shared" si="25"/>
        <v>555</v>
      </c>
      <c r="G475" t="s">
        <v>46</v>
      </c>
      <c r="H475" t="s">
        <v>512</v>
      </c>
      <c r="I475" t="s">
        <v>46</v>
      </c>
      <c r="J475">
        <f t="shared" si="24"/>
        <v>22151914.154792197</v>
      </c>
      <c r="K475" s="17">
        <f t="shared" si="26"/>
        <v>0</v>
      </c>
      <c r="L475">
        <v>555</v>
      </c>
      <c r="M475" s="7" t="s">
        <v>46</v>
      </c>
      <c r="N475" s="7" t="s">
        <v>512</v>
      </c>
      <c r="Q475" s="7">
        <v>22151914.154792197</v>
      </c>
    </row>
    <row r="476" spans="1:17" x14ac:dyDescent="0.2">
      <c r="A476" s="52" t="s">
        <v>1333</v>
      </c>
      <c r="B476"/>
      <c r="C476"/>
      <c r="F476">
        <f t="shared" si="25"/>
        <v>556</v>
      </c>
      <c r="J476">
        <f t="shared" si="24"/>
        <v>0</v>
      </c>
      <c r="K476" s="17">
        <f t="shared" si="26"/>
        <v>0</v>
      </c>
      <c r="L476">
        <v>556</v>
      </c>
      <c r="M476" s="7" t="s">
        <v>46</v>
      </c>
      <c r="N476" s="7" t="s">
        <v>46</v>
      </c>
      <c r="Q476" s="7"/>
    </row>
    <row r="477" spans="1:17" x14ac:dyDescent="0.2">
      <c r="A477" s="52">
        <v>506</v>
      </c>
      <c r="B477" t="s">
        <v>46</v>
      </c>
      <c r="C477" t="s">
        <v>513</v>
      </c>
      <c r="D477">
        <v>51561535.278974742</v>
      </c>
      <c r="F477">
        <f t="shared" si="25"/>
        <v>557</v>
      </c>
      <c r="G477" t="s">
        <v>46</v>
      </c>
      <c r="H477" t="s">
        <v>513</v>
      </c>
      <c r="I477" t="s">
        <v>46</v>
      </c>
      <c r="J477">
        <f t="shared" si="24"/>
        <v>51561535.278974742</v>
      </c>
      <c r="K477" s="17">
        <f t="shared" si="26"/>
        <v>0</v>
      </c>
      <c r="L477">
        <v>557</v>
      </c>
      <c r="M477" s="7" t="s">
        <v>46</v>
      </c>
      <c r="N477" s="7" t="s">
        <v>513</v>
      </c>
      <c r="Q477" s="7">
        <v>51561535.278974742</v>
      </c>
    </row>
    <row r="478" spans="1:17" x14ac:dyDescent="0.2">
      <c r="A478" s="52">
        <v>507</v>
      </c>
      <c r="B478" t="s">
        <v>46</v>
      </c>
      <c r="C478" t="s">
        <v>46</v>
      </c>
      <c r="F478">
        <f t="shared" si="25"/>
        <v>558</v>
      </c>
      <c r="G478" t="s">
        <v>46</v>
      </c>
      <c r="H478" t="s">
        <v>46</v>
      </c>
      <c r="J478">
        <f t="shared" si="24"/>
        <v>0</v>
      </c>
      <c r="K478" s="17">
        <f t="shared" si="26"/>
        <v>0</v>
      </c>
      <c r="L478">
        <v>558</v>
      </c>
      <c r="M478" s="7" t="s">
        <v>46</v>
      </c>
      <c r="N478" s="7" t="s">
        <v>46</v>
      </c>
      <c r="Q478" s="7"/>
    </row>
    <row r="479" spans="1:17" x14ac:dyDescent="0.2">
      <c r="A479" s="52">
        <v>508</v>
      </c>
      <c r="B479" t="s">
        <v>514</v>
      </c>
      <c r="C479"/>
      <c r="F479">
        <f t="shared" si="25"/>
        <v>559</v>
      </c>
      <c r="G479" t="s">
        <v>514</v>
      </c>
      <c r="J479">
        <f t="shared" si="24"/>
        <v>0</v>
      </c>
      <c r="K479" s="17">
        <f t="shared" si="26"/>
        <v>0</v>
      </c>
      <c r="L479">
        <v>559</v>
      </c>
      <c r="M479" s="7" t="s">
        <v>514</v>
      </c>
      <c r="Q479" s="7"/>
    </row>
    <row r="480" spans="1:17" x14ac:dyDescent="0.2">
      <c r="A480" s="52">
        <v>509</v>
      </c>
      <c r="B480" t="s">
        <v>882</v>
      </c>
      <c r="C480"/>
      <c r="D480">
        <v>804308.99168339395</v>
      </c>
      <c r="F480">
        <f t="shared" si="25"/>
        <v>560</v>
      </c>
      <c r="G480" t="s">
        <v>882</v>
      </c>
      <c r="I480" t="s">
        <v>48</v>
      </c>
      <c r="J480">
        <f t="shared" si="24"/>
        <v>804308.99168339395</v>
      </c>
      <c r="K480" s="17">
        <f t="shared" si="26"/>
        <v>0</v>
      </c>
      <c r="L480">
        <v>560</v>
      </c>
      <c r="M480" s="7" t="s">
        <v>882</v>
      </c>
      <c r="Q480" s="7">
        <v>804308.99168339395</v>
      </c>
    </row>
    <row r="481" spans="1:17" x14ac:dyDescent="0.2">
      <c r="A481" s="52">
        <v>510</v>
      </c>
      <c r="B481" t="s">
        <v>883</v>
      </c>
      <c r="C481"/>
      <c r="D481">
        <v>1541427.8063855057</v>
      </c>
      <c r="F481">
        <f t="shared" si="25"/>
        <v>561</v>
      </c>
      <c r="G481" t="s">
        <v>883</v>
      </c>
      <c r="I481" t="s">
        <v>46</v>
      </c>
      <c r="J481">
        <f t="shared" si="24"/>
        <v>1541427.8063855057</v>
      </c>
      <c r="K481" s="17">
        <f t="shared" si="26"/>
        <v>0</v>
      </c>
      <c r="L481">
        <v>561</v>
      </c>
      <c r="M481" s="7" t="s">
        <v>883</v>
      </c>
      <c r="Q481" s="7">
        <v>1541427.8063855057</v>
      </c>
    </row>
    <row r="482" spans="1:17" x14ac:dyDescent="0.2">
      <c r="A482" s="52">
        <v>511</v>
      </c>
      <c r="B482" t="s">
        <v>884</v>
      </c>
      <c r="C482"/>
      <c r="D482">
        <v>13596333.776824486</v>
      </c>
      <c r="F482">
        <f t="shared" si="25"/>
        <v>562</v>
      </c>
      <c r="G482" t="s">
        <v>884</v>
      </c>
      <c r="J482">
        <f t="shared" si="24"/>
        <v>13596333.776824486</v>
      </c>
      <c r="K482" s="17">
        <f t="shared" si="26"/>
        <v>0</v>
      </c>
      <c r="L482">
        <v>562</v>
      </c>
      <c r="M482" s="7" t="s">
        <v>884</v>
      </c>
      <c r="Q482" s="7">
        <v>13596333.776824486</v>
      </c>
    </row>
    <row r="483" spans="1:17" x14ac:dyDescent="0.2">
      <c r="A483" s="52">
        <v>512</v>
      </c>
      <c r="B483" t="s">
        <v>885</v>
      </c>
      <c r="C483"/>
      <c r="D483">
        <v>2193997.4900595294</v>
      </c>
      <c r="F483">
        <f t="shared" si="25"/>
        <v>563</v>
      </c>
      <c r="G483" t="s">
        <v>885</v>
      </c>
      <c r="I483" t="s">
        <v>46</v>
      </c>
      <c r="J483">
        <f t="shared" si="24"/>
        <v>2193997.4900595294</v>
      </c>
      <c r="K483" s="17">
        <f t="shared" si="26"/>
        <v>0</v>
      </c>
      <c r="L483">
        <v>563</v>
      </c>
      <c r="M483" s="7" t="s">
        <v>885</v>
      </c>
      <c r="Q483" s="7">
        <v>2193997.4900595294</v>
      </c>
    </row>
    <row r="484" spans="1:17" x14ac:dyDescent="0.2">
      <c r="A484" s="52">
        <v>513</v>
      </c>
      <c r="B484" t="s">
        <v>886</v>
      </c>
      <c r="C484"/>
      <c r="D484">
        <v>400.97300364585493</v>
      </c>
      <c r="F484">
        <f t="shared" si="25"/>
        <v>564</v>
      </c>
      <c r="G484" t="s">
        <v>886</v>
      </c>
      <c r="I484" t="s">
        <v>48</v>
      </c>
      <c r="J484">
        <f t="shared" si="24"/>
        <v>400.97300364585493</v>
      </c>
      <c r="K484" s="17">
        <f t="shared" si="26"/>
        <v>0</v>
      </c>
      <c r="L484">
        <v>564</v>
      </c>
      <c r="M484" s="7" t="s">
        <v>886</v>
      </c>
      <c r="Q484" s="7">
        <v>400.97300364585493</v>
      </c>
    </row>
    <row r="485" spans="1:17" x14ac:dyDescent="0.2">
      <c r="A485" s="52">
        <v>514</v>
      </c>
      <c r="B485" t="s">
        <v>46</v>
      </c>
      <c r="C485" t="s">
        <v>525</v>
      </c>
      <c r="D485">
        <v>18136469.037956558</v>
      </c>
      <c r="F485">
        <f t="shared" si="25"/>
        <v>565</v>
      </c>
      <c r="G485" t="s">
        <v>46</v>
      </c>
      <c r="H485" t="s">
        <v>525</v>
      </c>
      <c r="I485" t="s">
        <v>46</v>
      </c>
      <c r="J485">
        <f t="shared" si="24"/>
        <v>18136469.037956558</v>
      </c>
      <c r="K485" s="17">
        <f t="shared" si="26"/>
        <v>0</v>
      </c>
      <c r="L485">
        <v>565</v>
      </c>
      <c r="M485" s="7" t="s">
        <v>46</v>
      </c>
      <c r="N485" s="7" t="s">
        <v>525</v>
      </c>
      <c r="Q485" s="7">
        <v>18136469.037956558</v>
      </c>
    </row>
    <row r="486" spans="1:17" x14ac:dyDescent="0.2">
      <c r="A486" s="52">
        <v>516</v>
      </c>
      <c r="B486" t="s">
        <v>526</v>
      </c>
      <c r="C486"/>
      <c r="F486">
        <f t="shared" si="25"/>
        <v>566</v>
      </c>
      <c r="G486" t="s">
        <v>526</v>
      </c>
      <c r="J486">
        <f t="shared" si="24"/>
        <v>0</v>
      </c>
      <c r="K486" s="17">
        <f t="shared" si="26"/>
        <v>0</v>
      </c>
      <c r="L486">
        <v>566</v>
      </c>
      <c r="M486" s="7" t="s">
        <v>526</v>
      </c>
      <c r="Q486" s="7"/>
    </row>
    <row r="487" spans="1:17" x14ac:dyDescent="0.2">
      <c r="A487" s="52">
        <v>517</v>
      </c>
      <c r="B487" t="s">
        <v>887</v>
      </c>
      <c r="C487"/>
      <c r="D487">
        <v>771429.58389948506</v>
      </c>
      <c r="F487">
        <f t="shared" si="25"/>
        <v>567</v>
      </c>
      <c r="G487" t="s">
        <v>887</v>
      </c>
      <c r="I487" t="s">
        <v>48</v>
      </c>
      <c r="J487">
        <f t="shared" si="24"/>
        <v>771429.58389948506</v>
      </c>
      <c r="K487" s="17">
        <f t="shared" si="26"/>
        <v>0</v>
      </c>
      <c r="L487">
        <v>567</v>
      </c>
      <c r="M487" s="7" t="s">
        <v>887</v>
      </c>
      <c r="Q487" s="7">
        <v>771429.58389948506</v>
      </c>
    </row>
    <row r="488" spans="1:17" x14ac:dyDescent="0.2">
      <c r="A488" s="52">
        <v>518</v>
      </c>
      <c r="B488" t="s">
        <v>888</v>
      </c>
      <c r="C488"/>
      <c r="D488" s="7"/>
      <c r="F488">
        <f t="shared" si="25"/>
        <v>568</v>
      </c>
      <c r="G488" s="7" t="s">
        <v>888</v>
      </c>
      <c r="H488" s="7"/>
      <c r="I488" s="7" t="s">
        <v>46</v>
      </c>
      <c r="J488">
        <f t="shared" si="24"/>
        <v>0</v>
      </c>
      <c r="K488" s="17">
        <f t="shared" si="26"/>
        <v>0</v>
      </c>
      <c r="L488">
        <v>568</v>
      </c>
      <c r="M488" s="7" t="s">
        <v>888</v>
      </c>
      <c r="Q488" s="7"/>
    </row>
    <row r="489" spans="1:17" x14ac:dyDescent="0.2">
      <c r="A489" s="52" t="s">
        <v>1334</v>
      </c>
      <c r="B489" t="s">
        <v>1215</v>
      </c>
      <c r="C489"/>
      <c r="D489" s="7">
        <v>277395.32157107542</v>
      </c>
      <c r="F489">
        <f t="shared" si="25"/>
        <v>569</v>
      </c>
      <c r="G489" s="7" t="s">
        <v>1215</v>
      </c>
      <c r="H489" s="7"/>
      <c r="I489" s="7"/>
      <c r="J489">
        <f t="shared" si="24"/>
        <v>277395.32157107542</v>
      </c>
      <c r="K489" s="17">
        <f t="shared" si="26"/>
        <v>0</v>
      </c>
      <c r="L489">
        <v>569</v>
      </c>
      <c r="M489" s="7" t="s">
        <v>1215</v>
      </c>
      <c r="Q489" s="7">
        <v>277395.32157107542</v>
      </c>
    </row>
    <row r="490" spans="1:17" x14ac:dyDescent="0.2">
      <c r="A490" s="52" t="s">
        <v>1335</v>
      </c>
      <c r="B490" t="s">
        <v>1205</v>
      </c>
      <c r="C490"/>
      <c r="D490" s="7">
        <v>6080722.6237614313</v>
      </c>
      <c r="F490">
        <f t="shared" si="25"/>
        <v>570</v>
      </c>
      <c r="G490" s="7" t="s">
        <v>1205</v>
      </c>
      <c r="H490" s="7"/>
      <c r="I490" s="7"/>
      <c r="J490">
        <f t="shared" si="24"/>
        <v>6080722.6237614313</v>
      </c>
      <c r="K490" s="17">
        <f t="shared" si="26"/>
        <v>0</v>
      </c>
      <c r="L490">
        <v>570</v>
      </c>
      <c r="M490" s="7" t="s">
        <v>1205</v>
      </c>
      <c r="Q490" s="7">
        <v>6080722.6237614313</v>
      </c>
    </row>
    <row r="491" spans="1:17" x14ac:dyDescent="0.2">
      <c r="A491" s="52" t="s">
        <v>1336</v>
      </c>
      <c r="B491" t="s">
        <v>46</v>
      </c>
      <c r="C491" t="s">
        <v>1122</v>
      </c>
      <c r="D491" s="7">
        <v>6358117.9453325067</v>
      </c>
      <c r="F491">
        <f t="shared" si="25"/>
        <v>571</v>
      </c>
      <c r="G491" s="7" t="s">
        <v>46</v>
      </c>
      <c r="H491" s="7" t="s">
        <v>1122</v>
      </c>
      <c r="I491" s="7"/>
      <c r="J491">
        <f t="shared" si="24"/>
        <v>6358117.9453325067</v>
      </c>
      <c r="K491" s="17">
        <f t="shared" si="26"/>
        <v>0</v>
      </c>
      <c r="L491">
        <v>571</v>
      </c>
      <c r="M491" s="7" t="s">
        <v>46</v>
      </c>
      <c r="N491" s="7" t="s">
        <v>1122</v>
      </c>
      <c r="Q491" s="7">
        <v>6358117.9453325067</v>
      </c>
    </row>
    <row r="492" spans="1:17" x14ac:dyDescent="0.2">
      <c r="A492" s="52">
        <v>519</v>
      </c>
      <c r="B492" t="s">
        <v>889</v>
      </c>
      <c r="C492"/>
      <c r="D492">
        <v>284744.53066510969</v>
      </c>
      <c r="F492">
        <f t="shared" si="25"/>
        <v>572</v>
      </c>
      <c r="G492" t="s">
        <v>889</v>
      </c>
      <c r="I492" t="s">
        <v>46</v>
      </c>
      <c r="J492">
        <f t="shared" si="24"/>
        <v>284744.53066510969</v>
      </c>
      <c r="K492" s="17">
        <f t="shared" si="26"/>
        <v>0</v>
      </c>
      <c r="L492">
        <v>572</v>
      </c>
      <c r="M492" s="7" t="s">
        <v>889</v>
      </c>
      <c r="Q492" s="7">
        <v>284744.53066510969</v>
      </c>
    </row>
    <row r="493" spans="1:17" x14ac:dyDescent="0.2">
      <c r="A493" s="52">
        <v>520</v>
      </c>
      <c r="B493" t="s">
        <v>890</v>
      </c>
      <c r="C493"/>
      <c r="D493">
        <v>825198.98874141078</v>
      </c>
      <c r="F493">
        <f t="shared" si="25"/>
        <v>573</v>
      </c>
      <c r="G493" t="s">
        <v>890</v>
      </c>
      <c r="I493" t="s">
        <v>48</v>
      </c>
      <c r="J493">
        <f t="shared" si="24"/>
        <v>825198.98874141078</v>
      </c>
      <c r="K493" s="17">
        <f t="shared" si="26"/>
        <v>0</v>
      </c>
      <c r="L493">
        <v>573</v>
      </c>
      <c r="M493" s="7" t="s">
        <v>890</v>
      </c>
      <c r="Q493" s="7">
        <v>825198.98874141078</v>
      </c>
    </row>
    <row r="494" spans="1:17" x14ac:dyDescent="0.2">
      <c r="A494" s="52">
        <v>521</v>
      </c>
      <c r="B494" t="s">
        <v>46</v>
      </c>
      <c r="C494" t="s">
        <v>891</v>
      </c>
      <c r="D494">
        <v>8239491.0486385124</v>
      </c>
      <c r="F494">
        <f t="shared" si="25"/>
        <v>574</v>
      </c>
      <c r="G494" t="s">
        <v>46</v>
      </c>
      <c r="H494" t="s">
        <v>891</v>
      </c>
      <c r="I494" t="s">
        <v>46</v>
      </c>
      <c r="J494">
        <f t="shared" si="24"/>
        <v>8239491.0486385124</v>
      </c>
      <c r="K494" s="17">
        <f t="shared" si="26"/>
        <v>0</v>
      </c>
      <c r="L494">
        <v>574</v>
      </c>
      <c r="M494" s="7" t="s">
        <v>46</v>
      </c>
      <c r="N494" s="7" t="s">
        <v>891</v>
      </c>
      <c r="Q494" s="7">
        <v>8239491.0486385124</v>
      </c>
    </row>
    <row r="495" spans="1:17" x14ac:dyDescent="0.2">
      <c r="A495" s="52">
        <v>522</v>
      </c>
      <c r="B495" t="s">
        <v>377</v>
      </c>
      <c r="C495"/>
      <c r="F495">
        <f t="shared" si="25"/>
        <v>575</v>
      </c>
      <c r="G495" s="7" t="s">
        <v>377</v>
      </c>
      <c r="J495">
        <f t="shared" si="24"/>
        <v>0</v>
      </c>
      <c r="K495" s="17">
        <f t="shared" si="26"/>
        <v>0</v>
      </c>
      <c r="L495">
        <v>575</v>
      </c>
      <c r="M495" s="7" t="s">
        <v>377</v>
      </c>
      <c r="Q495" s="7"/>
    </row>
    <row r="496" spans="1:17" x14ac:dyDescent="0.2">
      <c r="A496" s="52" t="s">
        <v>1337</v>
      </c>
      <c r="B496" s="17" t="s">
        <v>1286</v>
      </c>
      <c r="C496"/>
      <c r="F496">
        <f t="shared" si="25"/>
        <v>576</v>
      </c>
      <c r="G496" s="7" t="s">
        <v>1216</v>
      </c>
      <c r="H496" s="7"/>
      <c r="J496">
        <f t="shared" si="24"/>
        <v>0</v>
      </c>
      <c r="K496" s="17">
        <f t="shared" si="26"/>
        <v>0</v>
      </c>
      <c r="L496">
        <v>576</v>
      </c>
      <c r="M496" s="7" t="s">
        <v>1216</v>
      </c>
      <c r="Q496" s="7"/>
    </row>
    <row r="497" spans="1:17" x14ac:dyDescent="0.2">
      <c r="A497" s="52" t="s">
        <v>1338</v>
      </c>
      <c r="B497" s="17" t="s">
        <v>1286</v>
      </c>
      <c r="C497"/>
      <c r="D497">
        <v>0</v>
      </c>
      <c r="F497">
        <f t="shared" si="25"/>
        <v>577</v>
      </c>
      <c r="G497" s="7" t="s">
        <v>1217</v>
      </c>
      <c r="H497" s="7"/>
      <c r="J497">
        <f t="shared" si="24"/>
        <v>0</v>
      </c>
      <c r="K497" s="17">
        <f t="shared" si="26"/>
        <v>0</v>
      </c>
      <c r="L497">
        <v>577</v>
      </c>
      <c r="M497" s="7" t="s">
        <v>1217</v>
      </c>
      <c r="Q497" s="7">
        <v>0</v>
      </c>
    </row>
    <row r="498" spans="1:17" x14ac:dyDescent="0.2">
      <c r="A498" s="52" t="s">
        <v>1339</v>
      </c>
      <c r="B498" s="17" t="s">
        <v>1286</v>
      </c>
      <c r="C498"/>
      <c r="D498">
        <v>0</v>
      </c>
      <c r="F498">
        <f t="shared" si="25"/>
        <v>578</v>
      </c>
      <c r="G498" s="7" t="s">
        <v>46</v>
      </c>
      <c r="H498" s="7" t="s">
        <v>899</v>
      </c>
      <c r="J498">
        <f t="shared" si="24"/>
        <v>0</v>
      </c>
      <c r="K498" s="17">
        <f t="shared" si="26"/>
        <v>0</v>
      </c>
      <c r="L498">
        <v>578</v>
      </c>
      <c r="M498" s="7" t="s">
        <v>46</v>
      </c>
      <c r="N498" s="7" t="s">
        <v>899</v>
      </c>
      <c r="Q498" s="7">
        <v>0</v>
      </c>
    </row>
    <row r="499" spans="1:17" x14ac:dyDescent="0.2">
      <c r="A499" s="52" t="s">
        <v>1340</v>
      </c>
      <c r="C499"/>
      <c r="F499">
        <f t="shared" si="25"/>
        <v>579</v>
      </c>
      <c r="J499">
        <f t="shared" si="24"/>
        <v>0</v>
      </c>
      <c r="K499" s="17">
        <f t="shared" si="26"/>
        <v>0</v>
      </c>
      <c r="L499">
        <v>579</v>
      </c>
      <c r="M499" s="7" t="s">
        <v>46</v>
      </c>
      <c r="N499" s="7" t="s">
        <v>46</v>
      </c>
      <c r="Q499" s="7"/>
    </row>
    <row r="500" spans="1:17" x14ac:dyDescent="0.2">
      <c r="A500" s="52">
        <v>523</v>
      </c>
      <c r="B500" t="s">
        <v>535</v>
      </c>
      <c r="C500"/>
      <c r="F500">
        <f t="shared" si="25"/>
        <v>580</v>
      </c>
      <c r="G500" t="s">
        <v>535</v>
      </c>
      <c r="J500">
        <f t="shared" si="24"/>
        <v>0</v>
      </c>
      <c r="K500" s="17">
        <f t="shared" si="26"/>
        <v>0</v>
      </c>
      <c r="L500">
        <v>580</v>
      </c>
      <c r="M500" s="7" t="s">
        <v>535</v>
      </c>
      <c r="Q500" s="7"/>
    </row>
    <row r="501" spans="1:17" x14ac:dyDescent="0.2">
      <c r="A501" s="52">
        <v>524</v>
      </c>
      <c r="B501" t="s">
        <v>892</v>
      </c>
      <c r="C501"/>
      <c r="D501">
        <v>76521487.864651322</v>
      </c>
      <c r="F501">
        <f t="shared" si="25"/>
        <v>581</v>
      </c>
      <c r="G501" t="s">
        <v>892</v>
      </c>
      <c r="J501">
        <f t="shared" si="24"/>
        <v>76521487.864651322</v>
      </c>
      <c r="K501" s="17">
        <f t="shared" si="26"/>
        <v>0</v>
      </c>
      <c r="L501">
        <v>581</v>
      </c>
      <c r="M501" s="7" t="s">
        <v>892</v>
      </c>
      <c r="Q501" s="7">
        <v>76521487.864651322</v>
      </c>
    </row>
    <row r="502" spans="1:17" x14ac:dyDescent="0.2">
      <c r="A502" s="52">
        <v>525</v>
      </c>
      <c r="B502" t="s">
        <v>893</v>
      </c>
      <c r="C502"/>
      <c r="D502">
        <v>13394094.334378092</v>
      </c>
      <c r="F502">
        <f t="shared" si="25"/>
        <v>582</v>
      </c>
      <c r="G502" t="s">
        <v>893</v>
      </c>
      <c r="J502">
        <f t="shared" si="24"/>
        <v>13394094.334378092</v>
      </c>
      <c r="K502" s="17">
        <f t="shared" si="26"/>
        <v>0</v>
      </c>
      <c r="L502">
        <v>582</v>
      </c>
      <c r="M502" s="7" t="s">
        <v>893</v>
      </c>
      <c r="Q502" s="7">
        <v>13394094.334378092</v>
      </c>
    </row>
    <row r="503" spans="1:17" x14ac:dyDescent="0.2">
      <c r="A503" s="52">
        <v>526</v>
      </c>
      <c r="B503" t="s">
        <v>894</v>
      </c>
      <c r="C503"/>
      <c r="D503">
        <v>-31330795.489151016</v>
      </c>
      <c r="F503">
        <f t="shared" si="25"/>
        <v>583</v>
      </c>
      <c r="G503" t="s">
        <v>894</v>
      </c>
      <c r="I503" t="s">
        <v>46</v>
      </c>
      <c r="J503">
        <f t="shared" si="24"/>
        <v>-31330795.489151016</v>
      </c>
      <c r="K503" s="17">
        <f t="shared" si="26"/>
        <v>0</v>
      </c>
      <c r="L503">
        <v>583</v>
      </c>
      <c r="M503" s="7" t="s">
        <v>894</v>
      </c>
      <c r="Q503" s="7">
        <v>-31330795.489151016</v>
      </c>
    </row>
    <row r="504" spans="1:17" x14ac:dyDescent="0.2">
      <c r="A504" s="52">
        <v>527</v>
      </c>
      <c r="B504" t="s">
        <v>895</v>
      </c>
      <c r="C504"/>
      <c r="D504">
        <v>7485931.8170371512</v>
      </c>
      <c r="F504">
        <f t="shared" si="25"/>
        <v>584</v>
      </c>
      <c r="G504" t="s">
        <v>895</v>
      </c>
      <c r="I504" t="s">
        <v>46</v>
      </c>
      <c r="J504">
        <f t="shared" si="24"/>
        <v>7485931.8170371512</v>
      </c>
      <c r="K504" s="17">
        <f t="shared" si="26"/>
        <v>0</v>
      </c>
      <c r="L504">
        <v>584</v>
      </c>
      <c r="M504" s="7" t="s">
        <v>895</v>
      </c>
      <c r="Q504" s="7">
        <v>7485931.8170371512</v>
      </c>
    </row>
    <row r="505" spans="1:17" x14ac:dyDescent="0.2">
      <c r="A505" s="52">
        <v>528</v>
      </c>
      <c r="B505" t="s">
        <v>896</v>
      </c>
      <c r="C505"/>
      <c r="F505">
        <f t="shared" si="25"/>
        <v>585</v>
      </c>
      <c r="G505" t="s">
        <v>896</v>
      </c>
      <c r="I505" t="s">
        <v>46</v>
      </c>
      <c r="J505">
        <f t="shared" si="24"/>
        <v>0</v>
      </c>
      <c r="K505" s="17">
        <f t="shared" si="26"/>
        <v>0</v>
      </c>
      <c r="L505">
        <v>585</v>
      </c>
      <c r="M505" s="7" t="s">
        <v>896</v>
      </c>
      <c r="Q505" s="7"/>
    </row>
    <row r="506" spans="1:17" x14ac:dyDescent="0.2">
      <c r="A506" s="52">
        <v>529</v>
      </c>
      <c r="B506" t="s">
        <v>897</v>
      </c>
      <c r="C506"/>
      <c r="D506">
        <v>249251.01690894563</v>
      </c>
      <c r="F506">
        <f t="shared" si="25"/>
        <v>586</v>
      </c>
      <c r="G506" s="7" t="s">
        <v>545</v>
      </c>
      <c r="H506" s="7"/>
      <c r="J506">
        <f t="shared" si="24"/>
        <v>249251.01690894563</v>
      </c>
      <c r="K506" s="17">
        <f t="shared" si="26"/>
        <v>0</v>
      </c>
      <c r="L506">
        <v>586</v>
      </c>
      <c r="M506" s="7" t="s">
        <v>545</v>
      </c>
      <c r="Q506" s="7">
        <v>249251.01690894563</v>
      </c>
    </row>
    <row r="507" spans="1:17" x14ac:dyDescent="0.2">
      <c r="A507" s="52">
        <v>530</v>
      </c>
      <c r="B507" t="s">
        <v>898</v>
      </c>
      <c r="C507"/>
      <c r="D507">
        <v>3060981.2830271665</v>
      </c>
      <c r="F507">
        <f t="shared" si="25"/>
        <v>587</v>
      </c>
      <c r="G507" s="7" t="s">
        <v>546</v>
      </c>
      <c r="H507" s="7"/>
      <c r="I507" t="s">
        <v>46</v>
      </c>
      <c r="J507">
        <f t="shared" ref="J507:J570" si="27">VLOOKUP(F507,$L$1:$Q$1034,6,FALSE)</f>
        <v>3060981.2830271665</v>
      </c>
      <c r="K507" s="17">
        <f t="shared" si="26"/>
        <v>0</v>
      </c>
      <c r="L507">
        <v>587</v>
      </c>
      <c r="M507" s="7" t="s">
        <v>546</v>
      </c>
      <c r="Q507" s="7">
        <v>3060981.2830271665</v>
      </c>
    </row>
    <row r="508" spans="1:17" x14ac:dyDescent="0.2">
      <c r="A508" s="52">
        <v>531</v>
      </c>
      <c r="B508" t="s">
        <v>46</v>
      </c>
      <c r="C508" t="s">
        <v>899</v>
      </c>
      <c r="D508">
        <v>3310232.299936112</v>
      </c>
      <c r="F508">
        <f t="shared" si="25"/>
        <v>588</v>
      </c>
      <c r="G508" s="7" t="s">
        <v>46</v>
      </c>
      <c r="H508" s="7" t="s">
        <v>899</v>
      </c>
      <c r="I508" t="s">
        <v>46</v>
      </c>
      <c r="J508">
        <f t="shared" si="27"/>
        <v>3310232.299936112</v>
      </c>
      <c r="K508" s="17">
        <f t="shared" si="26"/>
        <v>0</v>
      </c>
      <c r="L508">
        <v>588</v>
      </c>
      <c r="M508" s="7" t="s">
        <v>46</v>
      </c>
      <c r="N508" s="7" t="s">
        <v>899</v>
      </c>
      <c r="Q508" s="7">
        <v>3310232.299936112</v>
      </c>
    </row>
    <row r="509" spans="1:17" x14ac:dyDescent="0.2">
      <c r="A509" s="52" t="s">
        <v>1341</v>
      </c>
      <c r="B509"/>
      <c r="C509"/>
      <c r="F509">
        <f t="shared" si="25"/>
        <v>589</v>
      </c>
      <c r="G509" s="7"/>
      <c r="H509" s="7"/>
      <c r="J509">
        <f t="shared" si="27"/>
        <v>0</v>
      </c>
      <c r="K509" s="17">
        <f t="shared" si="26"/>
        <v>0</v>
      </c>
      <c r="L509">
        <v>589</v>
      </c>
      <c r="M509" s="7" t="s">
        <v>46</v>
      </c>
      <c r="N509" s="7" t="s">
        <v>46</v>
      </c>
      <c r="Q509" s="7"/>
    </row>
    <row r="510" spans="1:17" x14ac:dyDescent="0.2">
      <c r="A510" s="52">
        <v>532</v>
      </c>
      <c r="B510" t="s">
        <v>900</v>
      </c>
      <c r="C510"/>
      <c r="D510">
        <v>6201566.7457110882</v>
      </c>
      <c r="F510">
        <f t="shared" si="25"/>
        <v>590</v>
      </c>
      <c r="G510" t="s">
        <v>900</v>
      </c>
      <c r="J510">
        <f t="shared" si="27"/>
        <v>6201566.7457110882</v>
      </c>
      <c r="K510" s="17">
        <f t="shared" si="26"/>
        <v>0</v>
      </c>
      <c r="L510">
        <v>590</v>
      </c>
      <c r="M510" s="7" t="s">
        <v>900</v>
      </c>
      <c r="Q510" s="7">
        <v>6201566.7457110882</v>
      </c>
    </row>
    <row r="511" spans="1:17" x14ac:dyDescent="0.2">
      <c r="A511" s="52">
        <v>533</v>
      </c>
      <c r="B511" t="s">
        <v>901</v>
      </c>
      <c r="C511"/>
      <c r="D511" s="7">
        <f>J511+J512+J513+J514</f>
        <v>53545037.350480258</v>
      </c>
      <c r="F511">
        <f t="shared" si="25"/>
        <v>591</v>
      </c>
      <c r="G511" s="7" t="s">
        <v>901</v>
      </c>
      <c r="H511" s="7"/>
      <c r="I511" s="7"/>
      <c r="J511">
        <f t="shared" si="27"/>
        <v>36391324.390480258</v>
      </c>
      <c r="K511" s="17">
        <f t="shared" si="26"/>
        <v>0</v>
      </c>
      <c r="L511">
        <v>591</v>
      </c>
      <c r="M511" s="7" t="s">
        <v>901</v>
      </c>
      <c r="Q511" s="7">
        <v>36391324.390480258</v>
      </c>
    </row>
    <row r="512" spans="1:17" x14ac:dyDescent="0.2">
      <c r="A512" s="52" t="s">
        <v>1342</v>
      </c>
      <c r="B512"/>
      <c r="C512"/>
      <c r="D512" s="7"/>
      <c r="F512">
        <f t="shared" si="25"/>
        <v>592</v>
      </c>
      <c r="G512" s="7" t="s">
        <v>1145</v>
      </c>
      <c r="H512" s="7"/>
      <c r="I512" s="7"/>
      <c r="J512">
        <f t="shared" si="27"/>
        <v>0</v>
      </c>
      <c r="K512" s="17">
        <f t="shared" si="26"/>
        <v>0</v>
      </c>
      <c r="L512">
        <v>592</v>
      </c>
      <c r="M512" s="7" t="s">
        <v>1145</v>
      </c>
      <c r="Q512" s="7">
        <v>0</v>
      </c>
    </row>
    <row r="513" spans="1:17" x14ac:dyDescent="0.2">
      <c r="A513" s="52" t="s">
        <v>1343</v>
      </c>
      <c r="B513"/>
      <c r="C513"/>
      <c r="D513" s="7"/>
      <c r="F513">
        <f t="shared" si="25"/>
        <v>593</v>
      </c>
      <c r="G513" s="7" t="s">
        <v>1146</v>
      </c>
      <c r="H513" s="7"/>
      <c r="I513" s="7"/>
      <c r="J513">
        <f t="shared" si="27"/>
        <v>17153712.960000001</v>
      </c>
      <c r="K513" s="17">
        <f t="shared" si="26"/>
        <v>0</v>
      </c>
      <c r="L513">
        <v>593</v>
      </c>
      <c r="M513" s="7" t="s">
        <v>1146</v>
      </c>
      <c r="Q513" s="7">
        <v>17153712.960000001</v>
      </c>
    </row>
    <row r="514" spans="1:17" x14ac:dyDescent="0.2">
      <c r="A514" s="52" t="s">
        <v>1344</v>
      </c>
      <c r="B514"/>
      <c r="C514"/>
      <c r="D514" s="7"/>
      <c r="F514">
        <f t="shared" si="25"/>
        <v>594</v>
      </c>
      <c r="G514" s="7" t="s">
        <v>1147</v>
      </c>
      <c r="H514" s="7"/>
      <c r="I514" s="7"/>
      <c r="J514">
        <f t="shared" si="27"/>
        <v>0</v>
      </c>
      <c r="K514" s="17">
        <f t="shared" si="26"/>
        <v>0</v>
      </c>
      <c r="L514">
        <v>594</v>
      </c>
      <c r="M514" s="7" t="s">
        <v>1147</v>
      </c>
      <c r="Q514" s="7">
        <v>0</v>
      </c>
    </row>
    <row r="515" spans="1:17" x14ac:dyDescent="0.2">
      <c r="A515" s="52">
        <v>534</v>
      </c>
      <c r="B515" t="s">
        <v>902</v>
      </c>
      <c r="C515"/>
      <c r="D515">
        <v>0</v>
      </c>
      <c r="F515">
        <f t="shared" si="25"/>
        <v>595</v>
      </c>
      <c r="G515" t="s">
        <v>902</v>
      </c>
      <c r="I515" t="s">
        <v>46</v>
      </c>
      <c r="J515">
        <f t="shared" si="27"/>
        <v>0</v>
      </c>
      <c r="K515" s="17">
        <f t="shared" si="26"/>
        <v>0</v>
      </c>
      <c r="L515">
        <v>595</v>
      </c>
      <c r="M515" s="7" t="s">
        <v>902</v>
      </c>
      <c r="Q515" s="7">
        <v>0</v>
      </c>
    </row>
    <row r="516" spans="1:17" x14ac:dyDescent="0.2">
      <c r="A516" s="52">
        <v>535</v>
      </c>
      <c r="B516" t="s">
        <v>903</v>
      </c>
      <c r="C516"/>
      <c r="F516">
        <f t="shared" si="25"/>
        <v>596</v>
      </c>
      <c r="G516" t="s">
        <v>903</v>
      </c>
      <c r="I516" t="s">
        <v>46</v>
      </c>
      <c r="J516">
        <f t="shared" si="27"/>
        <v>0</v>
      </c>
      <c r="K516" s="17">
        <f t="shared" si="26"/>
        <v>0</v>
      </c>
      <c r="L516">
        <v>596</v>
      </c>
      <c r="M516" s="7" t="s">
        <v>903</v>
      </c>
      <c r="Q516" s="7"/>
    </row>
    <row r="517" spans="1:17" x14ac:dyDescent="0.2">
      <c r="A517" s="52">
        <v>536</v>
      </c>
      <c r="B517" t="s">
        <v>46</v>
      </c>
      <c r="C517" t="s">
        <v>978</v>
      </c>
      <c r="F517">
        <f t="shared" si="25"/>
        <v>597</v>
      </c>
      <c r="G517" t="s">
        <v>46</v>
      </c>
      <c r="H517" s="7" t="s">
        <v>904</v>
      </c>
      <c r="I517" t="s">
        <v>46</v>
      </c>
      <c r="J517">
        <f t="shared" si="27"/>
        <v>0</v>
      </c>
      <c r="K517" s="17">
        <f t="shared" si="26"/>
        <v>0</v>
      </c>
      <c r="L517">
        <v>597</v>
      </c>
      <c r="M517" s="7" t="s">
        <v>46</v>
      </c>
      <c r="N517" s="7" t="s">
        <v>904</v>
      </c>
      <c r="Q517" s="7"/>
    </row>
    <row r="518" spans="1:17" x14ac:dyDescent="0.2">
      <c r="A518" s="52">
        <v>537</v>
      </c>
      <c r="B518" t="s">
        <v>46</v>
      </c>
      <c r="C518" s="7" t="s">
        <v>557</v>
      </c>
      <c r="D518">
        <v>2504162.5007466287</v>
      </c>
      <c r="F518">
        <f t="shared" si="25"/>
        <v>598</v>
      </c>
      <c r="G518" t="s">
        <v>46</v>
      </c>
      <c r="H518" s="7" t="s">
        <v>557</v>
      </c>
      <c r="I518" t="s">
        <v>46</v>
      </c>
      <c r="J518">
        <f t="shared" si="27"/>
        <v>2504162.5007466287</v>
      </c>
      <c r="K518" s="17">
        <f t="shared" si="26"/>
        <v>0</v>
      </c>
      <c r="L518">
        <v>598</v>
      </c>
      <c r="M518" s="7" t="s">
        <v>46</v>
      </c>
      <c r="N518" s="7" t="s">
        <v>557</v>
      </c>
      <c r="Q518" s="7">
        <v>2504162.5007466287</v>
      </c>
    </row>
    <row r="519" spans="1:17" x14ac:dyDescent="0.2">
      <c r="A519" s="52">
        <v>538</v>
      </c>
      <c r="B519" t="s">
        <v>46</v>
      </c>
      <c r="C519" s="7" t="s">
        <v>558</v>
      </c>
      <c r="D519">
        <v>1128991.3749571401</v>
      </c>
      <c r="F519">
        <f t="shared" si="25"/>
        <v>599</v>
      </c>
      <c r="G519" t="s">
        <v>46</v>
      </c>
      <c r="H519" s="7" t="s">
        <v>558</v>
      </c>
      <c r="I519" t="s">
        <v>46</v>
      </c>
      <c r="J519">
        <f t="shared" si="27"/>
        <v>1128991.3749571401</v>
      </c>
      <c r="K519" s="17">
        <f t="shared" si="26"/>
        <v>0</v>
      </c>
      <c r="L519">
        <v>599</v>
      </c>
      <c r="M519" s="7" t="s">
        <v>46</v>
      </c>
      <c r="N519" s="7" t="s">
        <v>558</v>
      </c>
      <c r="Q519" s="7">
        <v>1128991.3749571401</v>
      </c>
    </row>
    <row r="520" spans="1:17" x14ac:dyDescent="0.2">
      <c r="A520" s="52">
        <v>541</v>
      </c>
      <c r="B520"/>
      <c r="C520" s="7" t="s">
        <v>905</v>
      </c>
      <c r="D520">
        <v>0</v>
      </c>
      <c r="F520">
        <f t="shared" si="25"/>
        <v>600</v>
      </c>
      <c r="H520" s="7" t="s">
        <v>905</v>
      </c>
      <c r="J520">
        <f t="shared" si="27"/>
        <v>0</v>
      </c>
      <c r="K520" s="17">
        <f t="shared" si="26"/>
        <v>0</v>
      </c>
      <c r="L520">
        <v>600</v>
      </c>
      <c r="M520" s="7" t="s">
        <v>46</v>
      </c>
      <c r="N520" s="7" t="s">
        <v>905</v>
      </c>
      <c r="Q520" s="7">
        <v>0</v>
      </c>
    </row>
    <row r="521" spans="1:17" x14ac:dyDescent="0.2">
      <c r="A521" s="52">
        <v>539</v>
      </c>
      <c r="B521"/>
      <c r="C521" s="7" t="s">
        <v>1218</v>
      </c>
      <c r="D521">
        <v>899541.76137407531</v>
      </c>
      <c r="F521">
        <f t="shared" si="25"/>
        <v>601</v>
      </c>
      <c r="H521" s="7" t="s">
        <v>1218</v>
      </c>
      <c r="J521">
        <f t="shared" si="27"/>
        <v>899541.76137407531</v>
      </c>
      <c r="K521" s="17">
        <f t="shared" si="26"/>
        <v>0</v>
      </c>
      <c r="L521">
        <v>601</v>
      </c>
      <c r="M521" s="7" t="s">
        <v>46</v>
      </c>
      <c r="N521" s="7" t="s">
        <v>1218</v>
      </c>
      <c r="Q521" s="7">
        <v>899541.76137407531</v>
      </c>
    </row>
    <row r="522" spans="1:17" x14ac:dyDescent="0.2">
      <c r="A522" s="52">
        <v>542</v>
      </c>
      <c r="B522"/>
      <c r="C522" s="7" t="s">
        <v>1219</v>
      </c>
      <c r="D522">
        <v>147294.07505467138</v>
      </c>
      <c r="F522">
        <f t="shared" si="25"/>
        <v>602</v>
      </c>
      <c r="H522" s="7" t="s">
        <v>1219</v>
      </c>
      <c r="J522">
        <f t="shared" si="27"/>
        <v>147294.07505467138</v>
      </c>
      <c r="K522" s="17">
        <f t="shared" si="26"/>
        <v>0</v>
      </c>
      <c r="L522">
        <v>602</v>
      </c>
      <c r="M522" s="7" t="s">
        <v>46</v>
      </c>
      <c r="N522" s="7" t="s">
        <v>1219</v>
      </c>
      <c r="Q522" s="7">
        <v>147294.07505467138</v>
      </c>
    </row>
    <row r="523" spans="1:17" x14ac:dyDescent="0.2">
      <c r="A523" s="52">
        <v>543</v>
      </c>
      <c r="B523"/>
      <c r="C523" s="7" t="s">
        <v>1220</v>
      </c>
      <c r="D523">
        <v>152184.09854923128</v>
      </c>
      <c r="F523">
        <f t="shared" si="25"/>
        <v>603</v>
      </c>
      <c r="H523" s="7" t="s">
        <v>1220</v>
      </c>
      <c r="J523">
        <f t="shared" si="27"/>
        <v>152184.09854923128</v>
      </c>
      <c r="K523" s="17">
        <f t="shared" si="26"/>
        <v>0</v>
      </c>
      <c r="L523">
        <v>603</v>
      </c>
      <c r="M523" s="7" t="s">
        <v>46</v>
      </c>
      <c r="N523" s="7" t="s">
        <v>1220</v>
      </c>
      <c r="Q523" s="7">
        <v>152184.09854923128</v>
      </c>
    </row>
    <row r="524" spans="1:17" x14ac:dyDescent="0.2">
      <c r="A524" s="52">
        <v>540</v>
      </c>
      <c r="B524"/>
      <c r="C524" s="7" t="s">
        <v>906</v>
      </c>
      <c r="D524">
        <v>0</v>
      </c>
      <c r="F524">
        <f t="shared" si="25"/>
        <v>604</v>
      </c>
      <c r="H524" s="7" t="s">
        <v>906</v>
      </c>
      <c r="J524">
        <f t="shared" si="27"/>
        <v>0</v>
      </c>
      <c r="K524" s="17">
        <f t="shared" si="26"/>
        <v>0</v>
      </c>
      <c r="L524">
        <v>604</v>
      </c>
      <c r="M524" s="7" t="s">
        <v>46</v>
      </c>
      <c r="N524" s="7" t="s">
        <v>906</v>
      </c>
      <c r="Q524" s="7">
        <v>0</v>
      </c>
    </row>
    <row r="525" spans="1:17" x14ac:dyDescent="0.2">
      <c r="A525" s="52">
        <v>544</v>
      </c>
      <c r="B525"/>
      <c r="C525" s="7" t="s">
        <v>907</v>
      </c>
      <c r="D525">
        <v>0</v>
      </c>
      <c r="F525">
        <f t="shared" si="25"/>
        <v>605</v>
      </c>
      <c r="H525" s="7" t="s">
        <v>907</v>
      </c>
      <c r="J525">
        <f t="shared" si="27"/>
        <v>0</v>
      </c>
      <c r="K525" s="17">
        <f t="shared" si="26"/>
        <v>0</v>
      </c>
      <c r="L525">
        <v>605</v>
      </c>
      <c r="M525" s="7" t="s">
        <v>46</v>
      </c>
      <c r="N525" s="7" t="s">
        <v>907</v>
      </c>
      <c r="Q525" s="7">
        <v>0</v>
      </c>
    </row>
    <row r="526" spans="1:17" x14ac:dyDescent="0.2">
      <c r="A526" s="52">
        <v>545</v>
      </c>
      <c r="B526"/>
      <c r="C526" s="7" t="s">
        <v>908</v>
      </c>
      <c r="D526">
        <v>25544</v>
      </c>
      <c r="F526">
        <f t="shared" ref="F526:F589" si="28">F525+1</f>
        <v>606</v>
      </c>
      <c r="H526" s="7" t="s">
        <v>908</v>
      </c>
      <c r="J526">
        <f t="shared" si="27"/>
        <v>25544</v>
      </c>
      <c r="K526" s="17">
        <f t="shared" ref="K526:K589" si="29">IF(AND(L526=F526,G526=M526,H526=N526),0,1)</f>
        <v>0</v>
      </c>
      <c r="L526">
        <v>606</v>
      </c>
      <c r="M526" s="7" t="s">
        <v>46</v>
      </c>
      <c r="N526" s="7" t="s">
        <v>908</v>
      </c>
      <c r="Q526" s="7">
        <v>25544</v>
      </c>
    </row>
    <row r="527" spans="1:17" x14ac:dyDescent="0.2">
      <c r="A527" s="52">
        <v>546</v>
      </c>
      <c r="B527"/>
      <c r="C527" s="7" t="s">
        <v>909</v>
      </c>
      <c r="D527">
        <v>0</v>
      </c>
      <c r="F527">
        <f t="shared" si="28"/>
        <v>607</v>
      </c>
      <c r="H527" s="7" t="s">
        <v>909</v>
      </c>
      <c r="J527">
        <f t="shared" si="27"/>
        <v>0</v>
      </c>
      <c r="K527" s="17">
        <f t="shared" si="29"/>
        <v>0</v>
      </c>
      <c r="L527">
        <v>607</v>
      </c>
      <c r="M527" s="7" t="s">
        <v>46</v>
      </c>
      <c r="N527" s="7" t="s">
        <v>909</v>
      </c>
      <c r="Q527" s="7">
        <v>0</v>
      </c>
    </row>
    <row r="528" spans="1:17" x14ac:dyDescent="0.2">
      <c r="A528" s="52">
        <v>547</v>
      </c>
      <c r="B528"/>
      <c r="C528" s="7" t="s">
        <v>908</v>
      </c>
      <c r="D528">
        <v>0</v>
      </c>
      <c r="F528">
        <f t="shared" si="28"/>
        <v>608</v>
      </c>
      <c r="H528" s="7" t="s">
        <v>908</v>
      </c>
      <c r="J528">
        <f t="shared" si="27"/>
        <v>0</v>
      </c>
      <c r="K528" s="17">
        <f t="shared" si="29"/>
        <v>0</v>
      </c>
      <c r="L528">
        <v>608</v>
      </c>
      <c r="M528" s="7" t="s">
        <v>46</v>
      </c>
      <c r="N528" s="7" t="s">
        <v>908</v>
      </c>
      <c r="Q528" s="7">
        <v>0</v>
      </c>
    </row>
    <row r="529" spans="1:17" x14ac:dyDescent="0.2">
      <c r="A529" s="52">
        <v>550</v>
      </c>
      <c r="B529" t="s">
        <v>46</v>
      </c>
      <c r="C529" t="s">
        <v>565</v>
      </c>
      <c r="D529">
        <v>4857717.8106817463</v>
      </c>
      <c r="F529">
        <f t="shared" si="28"/>
        <v>609</v>
      </c>
      <c r="G529" t="s">
        <v>46</v>
      </c>
      <c r="H529" t="s">
        <v>565</v>
      </c>
      <c r="I529" t="s">
        <v>46</v>
      </c>
      <c r="J529">
        <f t="shared" si="27"/>
        <v>4857717.8106817463</v>
      </c>
      <c r="K529" s="17">
        <f t="shared" si="29"/>
        <v>0</v>
      </c>
      <c r="L529">
        <v>609</v>
      </c>
      <c r="M529" s="7" t="s">
        <v>46</v>
      </c>
      <c r="N529" s="7" t="s">
        <v>565</v>
      </c>
      <c r="Q529" s="7">
        <v>4857717.8106817463</v>
      </c>
    </row>
    <row r="530" spans="1:17" x14ac:dyDescent="0.2">
      <c r="A530" s="52" t="s">
        <v>1345</v>
      </c>
      <c r="B530"/>
      <c r="C530"/>
      <c r="F530">
        <f t="shared" si="28"/>
        <v>610</v>
      </c>
      <c r="J530">
        <f t="shared" si="27"/>
        <v>0</v>
      </c>
      <c r="K530" s="17">
        <f t="shared" si="29"/>
        <v>0</v>
      </c>
      <c r="L530">
        <v>610</v>
      </c>
      <c r="Q530" s="7"/>
    </row>
    <row r="531" spans="1:17" x14ac:dyDescent="0.2">
      <c r="A531" s="52">
        <v>551</v>
      </c>
      <c r="B531" t="s">
        <v>910</v>
      </c>
      <c r="C531"/>
      <c r="D531">
        <v>0</v>
      </c>
      <c r="F531">
        <f t="shared" si="28"/>
        <v>611</v>
      </c>
      <c r="G531" t="s">
        <v>910</v>
      </c>
      <c r="I531" t="s">
        <v>46</v>
      </c>
      <c r="J531">
        <f t="shared" si="27"/>
        <v>0</v>
      </c>
      <c r="K531" s="17">
        <f t="shared" si="29"/>
        <v>0</v>
      </c>
      <c r="L531">
        <v>611</v>
      </c>
      <c r="M531" s="7" t="s">
        <v>910</v>
      </c>
      <c r="Q531" s="7">
        <v>0</v>
      </c>
    </row>
    <row r="532" spans="1:17" x14ac:dyDescent="0.2">
      <c r="A532" s="52">
        <v>552</v>
      </c>
      <c r="B532" t="s">
        <v>911</v>
      </c>
      <c r="C532"/>
      <c r="D532">
        <v>0</v>
      </c>
      <c r="F532">
        <f t="shared" si="28"/>
        <v>612</v>
      </c>
      <c r="G532" t="s">
        <v>911</v>
      </c>
      <c r="I532" t="s">
        <v>46</v>
      </c>
      <c r="J532">
        <f t="shared" si="27"/>
        <v>0</v>
      </c>
      <c r="K532" s="17">
        <f t="shared" si="29"/>
        <v>0</v>
      </c>
      <c r="L532">
        <v>612</v>
      </c>
      <c r="M532" s="7" t="s">
        <v>911</v>
      </c>
      <c r="Q532" s="7">
        <v>0</v>
      </c>
    </row>
    <row r="533" spans="1:17" x14ac:dyDescent="0.2">
      <c r="A533" s="52">
        <v>553</v>
      </c>
      <c r="B533" t="s">
        <v>912</v>
      </c>
      <c r="C533"/>
      <c r="D533">
        <v>3669362.1826467705</v>
      </c>
      <c r="F533">
        <f t="shared" si="28"/>
        <v>613</v>
      </c>
      <c r="G533" t="s">
        <v>912</v>
      </c>
      <c r="I533" t="s">
        <v>46</v>
      </c>
      <c r="J533">
        <f t="shared" si="27"/>
        <v>3669362.1826467705</v>
      </c>
      <c r="K533" s="17">
        <f t="shared" si="29"/>
        <v>0</v>
      </c>
      <c r="L533">
        <v>613</v>
      </c>
      <c r="M533" s="7" t="s">
        <v>912</v>
      </c>
      <c r="Q533" s="7">
        <v>3669362.1826467705</v>
      </c>
    </row>
    <row r="534" spans="1:17" x14ac:dyDescent="0.2">
      <c r="A534" s="52">
        <v>554</v>
      </c>
      <c r="B534" t="s">
        <v>913</v>
      </c>
      <c r="C534"/>
      <c r="D534">
        <v>0</v>
      </c>
      <c r="F534">
        <f t="shared" si="28"/>
        <v>614</v>
      </c>
      <c r="G534" t="s">
        <v>913</v>
      </c>
      <c r="I534" t="s">
        <v>48</v>
      </c>
      <c r="J534">
        <f t="shared" si="27"/>
        <v>0</v>
      </c>
      <c r="K534" s="17">
        <f t="shared" si="29"/>
        <v>0</v>
      </c>
      <c r="L534">
        <v>614</v>
      </c>
      <c r="M534" s="7" t="s">
        <v>913</v>
      </c>
      <c r="Q534" s="7">
        <v>0</v>
      </c>
    </row>
    <row r="535" spans="1:17" x14ac:dyDescent="0.2">
      <c r="A535" s="52">
        <v>555</v>
      </c>
      <c r="B535" t="s">
        <v>699</v>
      </c>
      <c r="C535" t="s">
        <v>572</v>
      </c>
      <c r="D535">
        <v>137654634.91637152</v>
      </c>
      <c r="F535">
        <f t="shared" si="28"/>
        <v>615</v>
      </c>
      <c r="G535" t="s">
        <v>699</v>
      </c>
      <c r="H535" t="s">
        <v>572</v>
      </c>
      <c r="J535">
        <f t="shared" si="27"/>
        <v>137654634.91637152</v>
      </c>
      <c r="K535" s="17">
        <f t="shared" si="29"/>
        <v>0</v>
      </c>
      <c r="L535">
        <v>615</v>
      </c>
      <c r="M535" s="7" t="s">
        <v>699</v>
      </c>
      <c r="N535" s="7" t="s">
        <v>572</v>
      </c>
      <c r="Q535" s="7">
        <v>137654634.91637152</v>
      </c>
    </row>
    <row r="536" spans="1:17" x14ac:dyDescent="0.2">
      <c r="A536" s="52">
        <v>556</v>
      </c>
      <c r="B536" t="s">
        <v>914</v>
      </c>
      <c r="C536"/>
      <c r="F536">
        <f t="shared" si="28"/>
        <v>616</v>
      </c>
      <c r="J536">
        <f t="shared" si="27"/>
        <v>0</v>
      </c>
      <c r="K536" s="17">
        <f t="shared" si="29"/>
        <v>0</v>
      </c>
      <c r="L536">
        <v>616</v>
      </c>
      <c r="Q536" s="7"/>
    </row>
    <row r="537" spans="1:17" x14ac:dyDescent="0.2">
      <c r="A537" s="52">
        <v>557</v>
      </c>
      <c r="B537" t="s">
        <v>915</v>
      </c>
      <c r="C537"/>
      <c r="D537">
        <v>7503782.740320228</v>
      </c>
      <c r="F537">
        <f t="shared" si="28"/>
        <v>617</v>
      </c>
      <c r="G537" t="s">
        <v>915</v>
      </c>
      <c r="I537" t="s">
        <v>48</v>
      </c>
      <c r="J537">
        <f t="shared" si="27"/>
        <v>7503782.740320228</v>
      </c>
      <c r="K537" s="17">
        <f t="shared" si="29"/>
        <v>0</v>
      </c>
      <c r="L537">
        <v>617</v>
      </c>
      <c r="M537" s="7" t="s">
        <v>915</v>
      </c>
      <c r="Q537" s="7">
        <v>7503782.740320228</v>
      </c>
    </row>
    <row r="538" spans="1:17" x14ac:dyDescent="0.2">
      <c r="A538" s="52" t="s">
        <v>1346</v>
      </c>
      <c r="B538"/>
      <c r="C538"/>
      <c r="D538">
        <v>145158417.65669176</v>
      </c>
      <c r="F538">
        <f t="shared" si="28"/>
        <v>618</v>
      </c>
      <c r="H538" s="7" t="s">
        <v>575</v>
      </c>
      <c r="J538">
        <f t="shared" si="27"/>
        <v>145158417.65669176</v>
      </c>
      <c r="K538" s="17">
        <f t="shared" si="29"/>
        <v>0</v>
      </c>
      <c r="L538">
        <v>618</v>
      </c>
      <c r="M538" s="7" t="s">
        <v>46</v>
      </c>
      <c r="N538" s="7" t="s">
        <v>575</v>
      </c>
      <c r="Q538" s="7">
        <v>145158417.65669176</v>
      </c>
    </row>
    <row r="539" spans="1:17" x14ac:dyDescent="0.2">
      <c r="A539" s="52" t="s">
        <v>1347</v>
      </c>
      <c r="B539"/>
      <c r="C539"/>
      <c r="F539">
        <f t="shared" si="28"/>
        <v>619</v>
      </c>
      <c r="J539">
        <f t="shared" si="27"/>
        <v>0</v>
      </c>
      <c r="K539" s="17">
        <f t="shared" si="29"/>
        <v>0</v>
      </c>
      <c r="L539">
        <v>619</v>
      </c>
      <c r="Q539" s="7"/>
    </row>
    <row r="540" spans="1:17" x14ac:dyDescent="0.2">
      <c r="A540" s="52">
        <v>558</v>
      </c>
      <c r="B540" t="s">
        <v>916</v>
      </c>
      <c r="C540"/>
      <c r="D540">
        <v>4357015.9729733141</v>
      </c>
      <c r="F540">
        <f t="shared" si="28"/>
        <v>620</v>
      </c>
      <c r="G540" t="s">
        <v>916</v>
      </c>
      <c r="I540" t="s">
        <v>46</v>
      </c>
      <c r="J540">
        <f t="shared" si="27"/>
        <v>4357015.9729733141</v>
      </c>
      <c r="K540" s="17">
        <f t="shared" si="29"/>
        <v>0</v>
      </c>
      <c r="L540">
        <v>620</v>
      </c>
      <c r="M540" s="7" t="s">
        <v>916</v>
      </c>
      <c r="Q540" s="7">
        <v>4357015.9729733141</v>
      </c>
    </row>
    <row r="541" spans="1:17" x14ac:dyDescent="0.2">
      <c r="A541" s="52">
        <v>559</v>
      </c>
      <c r="B541" t="s">
        <v>46</v>
      </c>
      <c r="C541" t="s">
        <v>576</v>
      </c>
      <c r="D541">
        <v>746817824.95303774</v>
      </c>
      <c r="F541">
        <f t="shared" si="28"/>
        <v>621</v>
      </c>
      <c r="G541" t="s">
        <v>46</v>
      </c>
      <c r="H541" t="s">
        <v>576</v>
      </c>
      <c r="I541" t="s">
        <v>46</v>
      </c>
      <c r="J541">
        <f t="shared" si="27"/>
        <v>746817824.95303774</v>
      </c>
      <c r="K541" s="17">
        <f t="shared" si="29"/>
        <v>0</v>
      </c>
      <c r="L541">
        <v>621</v>
      </c>
      <c r="M541" s="7" t="s">
        <v>46</v>
      </c>
      <c r="N541" s="7" t="s">
        <v>576</v>
      </c>
      <c r="Q541" s="7">
        <v>746817824.95303774</v>
      </c>
    </row>
    <row r="542" spans="1:17" x14ac:dyDescent="0.2">
      <c r="A542" s="52" t="s">
        <v>1348</v>
      </c>
      <c r="B542"/>
      <c r="C542"/>
      <c r="F542">
        <f t="shared" si="28"/>
        <v>622</v>
      </c>
      <c r="J542">
        <f t="shared" si="27"/>
        <v>0</v>
      </c>
      <c r="K542" s="17">
        <f t="shared" si="29"/>
        <v>0</v>
      </c>
      <c r="L542">
        <v>622</v>
      </c>
      <c r="M542" s="7" t="s">
        <v>46</v>
      </c>
      <c r="N542" s="7" t="s">
        <v>46</v>
      </c>
      <c r="Q542" s="7"/>
    </row>
    <row r="543" spans="1:17" x14ac:dyDescent="0.2">
      <c r="A543" s="52">
        <v>560</v>
      </c>
      <c r="B543" t="s">
        <v>577</v>
      </c>
      <c r="C543"/>
      <c r="F543">
        <f t="shared" si="28"/>
        <v>623</v>
      </c>
      <c r="G543" s="7" t="s">
        <v>577</v>
      </c>
      <c r="J543">
        <f t="shared" si="27"/>
        <v>0</v>
      </c>
      <c r="K543" s="17">
        <f t="shared" si="29"/>
        <v>0</v>
      </c>
      <c r="L543">
        <v>623</v>
      </c>
      <c r="M543" s="7" t="s">
        <v>577</v>
      </c>
      <c r="Q543" s="7"/>
    </row>
    <row r="544" spans="1:17" x14ac:dyDescent="0.2">
      <c r="A544" s="52">
        <v>561</v>
      </c>
      <c r="B544" t="s">
        <v>699</v>
      </c>
      <c r="C544"/>
      <c r="F544">
        <f t="shared" si="28"/>
        <v>624</v>
      </c>
      <c r="G544" t="s">
        <v>699</v>
      </c>
      <c r="I544" t="s">
        <v>46</v>
      </c>
      <c r="J544">
        <f t="shared" si="27"/>
        <v>0</v>
      </c>
      <c r="K544" s="17">
        <f t="shared" si="29"/>
        <v>0</v>
      </c>
      <c r="L544">
        <v>624</v>
      </c>
      <c r="M544" s="7" t="s">
        <v>699</v>
      </c>
      <c r="Q544" s="7"/>
    </row>
    <row r="545" spans="1:17" x14ac:dyDescent="0.2">
      <c r="A545" s="52">
        <v>562</v>
      </c>
      <c r="B545" t="s">
        <v>578</v>
      </c>
      <c r="C545"/>
      <c r="F545">
        <f t="shared" si="28"/>
        <v>625</v>
      </c>
      <c r="G545" t="s">
        <v>578</v>
      </c>
      <c r="I545" t="s">
        <v>46</v>
      </c>
      <c r="J545">
        <f t="shared" si="27"/>
        <v>0</v>
      </c>
      <c r="K545" s="17">
        <f t="shared" si="29"/>
        <v>0</v>
      </c>
      <c r="L545">
        <v>625</v>
      </c>
      <c r="M545" s="7" t="s">
        <v>578</v>
      </c>
      <c r="Q545" s="7"/>
    </row>
    <row r="546" spans="1:17" x14ac:dyDescent="0.2">
      <c r="A546" s="52">
        <v>563</v>
      </c>
      <c r="B546" t="s">
        <v>727</v>
      </c>
      <c r="C546"/>
      <c r="D546">
        <v>24355109.0690227</v>
      </c>
      <c r="F546">
        <f t="shared" si="28"/>
        <v>626</v>
      </c>
      <c r="G546" t="s">
        <v>727</v>
      </c>
      <c r="I546" t="s">
        <v>48</v>
      </c>
      <c r="J546">
        <f t="shared" si="27"/>
        <v>24355109.0690227</v>
      </c>
      <c r="K546" s="17">
        <f t="shared" si="29"/>
        <v>0</v>
      </c>
      <c r="L546">
        <v>626</v>
      </c>
      <c r="M546" s="7" t="s">
        <v>727</v>
      </c>
      <c r="Q546" s="7">
        <v>24355109.0690227</v>
      </c>
    </row>
    <row r="547" spans="1:17" x14ac:dyDescent="0.2">
      <c r="A547" s="52">
        <v>564</v>
      </c>
      <c r="B547" t="s">
        <v>728</v>
      </c>
      <c r="C547"/>
      <c r="D547">
        <v>18668717.7209884</v>
      </c>
      <c r="F547">
        <f t="shared" si="28"/>
        <v>627</v>
      </c>
      <c r="G547" t="s">
        <v>728</v>
      </c>
      <c r="I547" t="s">
        <v>48</v>
      </c>
      <c r="J547">
        <f t="shared" si="27"/>
        <v>18668717.7209884</v>
      </c>
      <c r="K547" s="17">
        <f t="shared" si="29"/>
        <v>0</v>
      </c>
      <c r="L547">
        <v>627</v>
      </c>
      <c r="M547" s="7" t="s">
        <v>728</v>
      </c>
      <c r="Q547" s="7">
        <v>18668717.7209884</v>
      </c>
    </row>
    <row r="548" spans="1:17" x14ac:dyDescent="0.2">
      <c r="A548" s="52">
        <v>565</v>
      </c>
      <c r="B548" s="7" t="s">
        <v>1221</v>
      </c>
      <c r="C548" s="7"/>
      <c r="D548">
        <v>10460450.177361563</v>
      </c>
      <c r="F548">
        <f t="shared" si="28"/>
        <v>628</v>
      </c>
      <c r="G548" s="7" t="s">
        <v>1172</v>
      </c>
      <c r="H548" s="7"/>
      <c r="I548" t="s">
        <v>48</v>
      </c>
      <c r="J548">
        <f t="shared" si="27"/>
        <v>10460450.177361563</v>
      </c>
      <c r="K548" s="17">
        <f t="shared" si="29"/>
        <v>0</v>
      </c>
      <c r="L548">
        <v>628</v>
      </c>
      <c r="M548" s="7" t="s">
        <v>1172</v>
      </c>
      <c r="Q548" s="7">
        <v>10460450.177361563</v>
      </c>
    </row>
    <row r="549" spans="1:17" x14ac:dyDescent="0.2">
      <c r="A549" s="52" t="s">
        <v>1349</v>
      </c>
      <c r="B549" s="7" t="s">
        <v>1173</v>
      </c>
      <c r="C549" s="7"/>
      <c r="D549">
        <v>4959331.9396339627</v>
      </c>
      <c r="F549">
        <f t="shared" si="28"/>
        <v>629</v>
      </c>
      <c r="G549" s="7" t="s">
        <v>1173</v>
      </c>
      <c r="H549" s="7"/>
      <c r="J549">
        <f t="shared" si="27"/>
        <v>4959331.9396339627</v>
      </c>
      <c r="K549" s="17">
        <f t="shared" si="29"/>
        <v>0</v>
      </c>
      <c r="L549">
        <v>629</v>
      </c>
      <c r="M549" s="7" t="s">
        <v>1173</v>
      </c>
      <c r="Q549" s="7">
        <v>4959331.9396339627</v>
      </c>
    </row>
    <row r="550" spans="1:17" x14ac:dyDescent="0.2">
      <c r="A550" s="52">
        <v>566</v>
      </c>
      <c r="B550" t="s">
        <v>46</v>
      </c>
      <c r="C550" t="s">
        <v>188</v>
      </c>
      <c r="D550">
        <v>58443608.907006629</v>
      </c>
      <c r="F550">
        <f t="shared" si="28"/>
        <v>630</v>
      </c>
      <c r="G550" t="s">
        <v>46</v>
      </c>
      <c r="H550" t="s">
        <v>188</v>
      </c>
      <c r="I550" t="s">
        <v>46</v>
      </c>
      <c r="J550">
        <f t="shared" si="27"/>
        <v>58443608.907006629</v>
      </c>
      <c r="K550" s="17">
        <f t="shared" si="29"/>
        <v>0</v>
      </c>
      <c r="L550">
        <v>630</v>
      </c>
      <c r="M550" s="7" t="s">
        <v>46</v>
      </c>
      <c r="N550" s="7" t="s">
        <v>188</v>
      </c>
      <c r="Q550" s="7">
        <v>58443608.907006629</v>
      </c>
    </row>
    <row r="551" spans="1:17" x14ac:dyDescent="0.2">
      <c r="A551" s="52">
        <v>567</v>
      </c>
      <c r="B551" t="s">
        <v>46</v>
      </c>
      <c r="C551" t="s">
        <v>46</v>
      </c>
      <c r="F551">
        <f t="shared" si="28"/>
        <v>631</v>
      </c>
      <c r="G551" t="s">
        <v>46</v>
      </c>
      <c r="H551" t="s">
        <v>46</v>
      </c>
      <c r="I551" t="s">
        <v>46</v>
      </c>
      <c r="J551">
        <f t="shared" si="27"/>
        <v>0</v>
      </c>
      <c r="K551" s="17">
        <f t="shared" si="29"/>
        <v>0</v>
      </c>
      <c r="L551">
        <v>631</v>
      </c>
      <c r="M551" s="7" t="s">
        <v>46</v>
      </c>
      <c r="N551" s="7" t="s">
        <v>46</v>
      </c>
      <c r="Q551" s="7"/>
    </row>
    <row r="552" spans="1:17" x14ac:dyDescent="0.2">
      <c r="A552" s="52">
        <v>568</v>
      </c>
      <c r="B552" t="s">
        <v>191</v>
      </c>
      <c r="C552"/>
      <c r="F552">
        <f t="shared" si="28"/>
        <v>632</v>
      </c>
      <c r="G552" t="s">
        <v>191</v>
      </c>
      <c r="I552" t="s">
        <v>46</v>
      </c>
      <c r="J552">
        <f t="shared" si="27"/>
        <v>0</v>
      </c>
      <c r="K552" s="17">
        <f t="shared" si="29"/>
        <v>0</v>
      </c>
      <c r="L552">
        <v>632</v>
      </c>
      <c r="M552" s="7" t="s">
        <v>191</v>
      </c>
      <c r="Q552" s="7"/>
    </row>
    <row r="553" spans="1:17" x14ac:dyDescent="0.2">
      <c r="A553" s="52">
        <v>569</v>
      </c>
      <c r="B553" t="s">
        <v>756</v>
      </c>
      <c r="C553"/>
      <c r="D553">
        <v>311221.64231783984</v>
      </c>
      <c r="F553">
        <f t="shared" si="28"/>
        <v>633</v>
      </c>
      <c r="G553" t="s">
        <v>756</v>
      </c>
      <c r="I553" t="s">
        <v>48</v>
      </c>
      <c r="J553">
        <f t="shared" si="27"/>
        <v>311221.64231783984</v>
      </c>
      <c r="K553" s="17">
        <f t="shared" si="29"/>
        <v>0</v>
      </c>
      <c r="L553">
        <v>633</v>
      </c>
      <c r="M553" s="7" t="s">
        <v>756</v>
      </c>
      <c r="Q553" s="7">
        <v>311221.64231783984</v>
      </c>
    </row>
    <row r="554" spans="1:17" x14ac:dyDescent="0.2">
      <c r="A554" s="52">
        <v>570</v>
      </c>
      <c r="B554" t="s">
        <v>757</v>
      </c>
      <c r="C554"/>
      <c r="D554">
        <v>1567029.7396359562</v>
      </c>
      <c r="F554">
        <f t="shared" si="28"/>
        <v>634</v>
      </c>
      <c r="G554" t="s">
        <v>757</v>
      </c>
      <c r="I554" t="s">
        <v>48</v>
      </c>
      <c r="J554">
        <f t="shared" si="27"/>
        <v>1567029.7396359562</v>
      </c>
      <c r="K554" s="17">
        <f t="shared" si="29"/>
        <v>0</v>
      </c>
      <c r="L554">
        <v>634</v>
      </c>
      <c r="M554" s="7" t="s">
        <v>757</v>
      </c>
      <c r="Q554" s="7">
        <v>1567029.7396359562</v>
      </c>
    </row>
    <row r="555" spans="1:17" x14ac:dyDescent="0.2">
      <c r="A555" s="52">
        <v>571</v>
      </c>
      <c r="B555" t="s">
        <v>758</v>
      </c>
      <c r="C555"/>
      <c r="D555">
        <v>8731299.8776208758</v>
      </c>
      <c r="F555">
        <f t="shared" si="28"/>
        <v>635</v>
      </c>
      <c r="G555" t="s">
        <v>758</v>
      </c>
      <c r="I555" t="s">
        <v>48</v>
      </c>
      <c r="J555">
        <f t="shared" si="27"/>
        <v>8731299.8776208758</v>
      </c>
      <c r="K555" s="17">
        <f t="shared" si="29"/>
        <v>0</v>
      </c>
      <c r="L555">
        <v>635</v>
      </c>
      <c r="M555" s="7" t="s">
        <v>758</v>
      </c>
      <c r="Q555" s="7">
        <v>8731299.8776208758</v>
      </c>
    </row>
    <row r="556" spans="1:17" x14ac:dyDescent="0.2">
      <c r="A556" s="52">
        <v>572</v>
      </c>
      <c r="B556" t="s">
        <v>759</v>
      </c>
      <c r="C556"/>
      <c r="D556">
        <v>2348173.2284468063</v>
      </c>
      <c r="F556">
        <f t="shared" si="28"/>
        <v>636</v>
      </c>
      <c r="G556" t="s">
        <v>759</v>
      </c>
      <c r="I556" t="s">
        <v>48</v>
      </c>
      <c r="J556">
        <f t="shared" si="27"/>
        <v>2348173.2284468063</v>
      </c>
      <c r="K556" s="17">
        <f t="shared" si="29"/>
        <v>0</v>
      </c>
      <c r="L556">
        <v>636</v>
      </c>
      <c r="M556" s="7" t="s">
        <v>759</v>
      </c>
      <c r="Q556" s="7">
        <v>2348173.2284468063</v>
      </c>
    </row>
    <row r="557" spans="1:17" x14ac:dyDescent="0.2">
      <c r="A557" s="52">
        <v>573</v>
      </c>
      <c r="B557" t="s">
        <v>760</v>
      </c>
      <c r="C557"/>
      <c r="D557">
        <v>5801239.2939517274</v>
      </c>
      <c r="F557">
        <f t="shared" si="28"/>
        <v>637</v>
      </c>
      <c r="G557" t="s">
        <v>760</v>
      </c>
      <c r="I557" t="s">
        <v>48</v>
      </c>
      <c r="J557">
        <f t="shared" si="27"/>
        <v>5801239.2939517274</v>
      </c>
      <c r="K557" s="17">
        <f t="shared" si="29"/>
        <v>0</v>
      </c>
      <c r="L557">
        <v>637</v>
      </c>
      <c r="M557" s="7" t="s">
        <v>760</v>
      </c>
      <c r="Q557" s="7">
        <v>5801239.2939517274</v>
      </c>
    </row>
    <row r="558" spans="1:17" x14ac:dyDescent="0.2">
      <c r="A558" s="52">
        <v>574</v>
      </c>
      <c r="B558" t="s">
        <v>761</v>
      </c>
      <c r="C558"/>
      <c r="D558">
        <v>4544429.1712535564</v>
      </c>
      <c r="F558">
        <f t="shared" si="28"/>
        <v>638</v>
      </c>
      <c r="G558" t="s">
        <v>761</v>
      </c>
      <c r="I558" t="s">
        <v>48</v>
      </c>
      <c r="J558">
        <f t="shared" si="27"/>
        <v>4544429.1712535564</v>
      </c>
      <c r="K558" s="17">
        <f t="shared" si="29"/>
        <v>0</v>
      </c>
      <c r="L558">
        <v>638</v>
      </c>
      <c r="M558" s="7" t="s">
        <v>761</v>
      </c>
      <c r="Q558" s="7">
        <v>4544429.1712535564</v>
      </c>
    </row>
    <row r="559" spans="1:17" x14ac:dyDescent="0.2">
      <c r="A559" s="52">
        <v>575</v>
      </c>
      <c r="B559" t="s">
        <v>762</v>
      </c>
      <c r="C559"/>
      <c r="D559">
        <v>3410.0928812524326</v>
      </c>
      <c r="F559">
        <f t="shared" si="28"/>
        <v>639</v>
      </c>
      <c r="G559" t="s">
        <v>762</v>
      </c>
      <c r="I559" t="s">
        <v>48</v>
      </c>
      <c r="J559">
        <f t="shared" si="27"/>
        <v>3410.0928812524326</v>
      </c>
      <c r="K559" s="17">
        <f t="shared" si="29"/>
        <v>0</v>
      </c>
      <c r="L559">
        <v>639</v>
      </c>
      <c r="M559" s="7" t="s">
        <v>762</v>
      </c>
      <c r="Q559" s="7">
        <v>3410.0928812524326</v>
      </c>
    </row>
    <row r="560" spans="1:17" x14ac:dyDescent="0.2">
      <c r="A560" s="52">
        <v>576</v>
      </c>
      <c r="B560" t="s">
        <v>46</v>
      </c>
      <c r="C560" t="s">
        <v>233</v>
      </c>
      <c r="D560">
        <v>23306803.046108011</v>
      </c>
      <c r="F560">
        <f t="shared" si="28"/>
        <v>640</v>
      </c>
      <c r="G560" t="s">
        <v>46</v>
      </c>
      <c r="H560" t="s">
        <v>233</v>
      </c>
      <c r="I560" t="s">
        <v>46</v>
      </c>
      <c r="J560">
        <f t="shared" si="27"/>
        <v>23306803.046108011</v>
      </c>
      <c r="K560" s="17">
        <f t="shared" si="29"/>
        <v>0</v>
      </c>
      <c r="L560">
        <v>640</v>
      </c>
      <c r="M560" s="7" t="s">
        <v>46</v>
      </c>
      <c r="N560" s="7" t="s">
        <v>233</v>
      </c>
      <c r="Q560" s="7">
        <v>23306803.046108011</v>
      </c>
    </row>
    <row r="561" spans="1:17" x14ac:dyDescent="0.2">
      <c r="A561" s="52">
        <v>577</v>
      </c>
      <c r="B561" t="s">
        <v>46</v>
      </c>
      <c r="C561" t="s">
        <v>46</v>
      </c>
      <c r="F561">
        <f t="shared" si="28"/>
        <v>641</v>
      </c>
      <c r="G561" t="s">
        <v>46</v>
      </c>
      <c r="H561" t="s">
        <v>46</v>
      </c>
      <c r="I561" t="s">
        <v>46</v>
      </c>
      <c r="J561">
        <f t="shared" si="27"/>
        <v>0</v>
      </c>
      <c r="K561" s="17">
        <f t="shared" si="29"/>
        <v>0</v>
      </c>
      <c r="L561">
        <v>641</v>
      </c>
      <c r="M561" s="7" t="s">
        <v>46</v>
      </c>
      <c r="N561" s="7" t="s">
        <v>46</v>
      </c>
      <c r="Q561" s="7"/>
    </row>
    <row r="562" spans="1:17" x14ac:dyDescent="0.2">
      <c r="A562" s="52">
        <v>578</v>
      </c>
      <c r="B562" t="s">
        <v>234</v>
      </c>
      <c r="C562"/>
      <c r="F562">
        <f t="shared" si="28"/>
        <v>642</v>
      </c>
      <c r="G562" t="s">
        <v>234</v>
      </c>
      <c r="I562" t="s">
        <v>46</v>
      </c>
      <c r="J562">
        <f t="shared" si="27"/>
        <v>0</v>
      </c>
      <c r="K562" s="17">
        <f t="shared" si="29"/>
        <v>0</v>
      </c>
      <c r="L562">
        <v>642</v>
      </c>
      <c r="M562" s="7" t="s">
        <v>234</v>
      </c>
      <c r="Q562" s="7"/>
    </row>
    <row r="563" spans="1:17" x14ac:dyDescent="0.2">
      <c r="A563" s="52">
        <v>579</v>
      </c>
      <c r="B563" t="s">
        <v>763</v>
      </c>
      <c r="C563"/>
      <c r="D563">
        <v>28381.319128606232</v>
      </c>
      <c r="F563">
        <f t="shared" si="28"/>
        <v>643</v>
      </c>
      <c r="G563" t="s">
        <v>763</v>
      </c>
      <c r="I563" t="s">
        <v>48</v>
      </c>
      <c r="J563">
        <f t="shared" si="27"/>
        <v>28381.319128606232</v>
      </c>
      <c r="K563" s="17">
        <f t="shared" si="29"/>
        <v>0</v>
      </c>
      <c r="L563">
        <v>643</v>
      </c>
      <c r="M563" s="7" t="s">
        <v>763</v>
      </c>
      <c r="Q563" s="7">
        <v>28381.319128606232</v>
      </c>
    </row>
    <row r="564" spans="1:17" x14ac:dyDescent="0.2">
      <c r="A564" s="52">
        <v>580</v>
      </c>
      <c r="B564" t="s">
        <v>764</v>
      </c>
      <c r="C564"/>
      <c r="D564">
        <v>1068520.4853157406</v>
      </c>
      <c r="F564">
        <f t="shared" si="28"/>
        <v>644</v>
      </c>
      <c r="G564" t="s">
        <v>764</v>
      </c>
      <c r="I564" t="s">
        <v>48</v>
      </c>
      <c r="J564">
        <f t="shared" si="27"/>
        <v>1068520.4853157406</v>
      </c>
      <c r="K564" s="17">
        <f t="shared" si="29"/>
        <v>0</v>
      </c>
      <c r="L564">
        <v>644</v>
      </c>
      <c r="M564" s="7" t="s">
        <v>764</v>
      </c>
      <c r="Q564" s="7">
        <v>1068520.4853157406</v>
      </c>
    </row>
    <row r="565" spans="1:17" x14ac:dyDescent="0.2">
      <c r="A565" s="52">
        <v>581</v>
      </c>
      <c r="B565" t="s">
        <v>765</v>
      </c>
      <c r="C565"/>
      <c r="D565">
        <v>5323988.4369147904</v>
      </c>
      <c r="F565">
        <f t="shared" si="28"/>
        <v>645</v>
      </c>
      <c r="G565" t="s">
        <v>765</v>
      </c>
      <c r="I565" t="s">
        <v>48</v>
      </c>
      <c r="J565">
        <f t="shared" si="27"/>
        <v>5323988.4369147904</v>
      </c>
      <c r="K565" s="17">
        <f t="shared" si="29"/>
        <v>0</v>
      </c>
      <c r="L565">
        <v>645</v>
      </c>
      <c r="M565" s="7" t="s">
        <v>765</v>
      </c>
      <c r="Q565" s="7">
        <v>5323988.4369147904</v>
      </c>
    </row>
    <row r="566" spans="1:17" x14ac:dyDescent="0.2">
      <c r="A566" s="52">
        <v>582</v>
      </c>
      <c r="B566" t="s">
        <v>736</v>
      </c>
      <c r="C566"/>
      <c r="D566">
        <v>6719724.2776136082</v>
      </c>
      <c r="F566">
        <f t="shared" si="28"/>
        <v>646</v>
      </c>
      <c r="G566" t="s">
        <v>736</v>
      </c>
      <c r="I566" t="s">
        <v>48</v>
      </c>
      <c r="J566">
        <f t="shared" si="27"/>
        <v>6719724.2776136082</v>
      </c>
      <c r="K566" s="17">
        <f t="shared" si="29"/>
        <v>0</v>
      </c>
      <c r="L566">
        <v>646</v>
      </c>
      <c r="M566" s="7" t="s">
        <v>736</v>
      </c>
      <c r="Q566" s="7">
        <v>6719724.2776136082</v>
      </c>
    </row>
    <row r="567" spans="1:17" x14ac:dyDescent="0.2">
      <c r="A567" s="52">
        <v>583</v>
      </c>
      <c r="B567" t="s">
        <v>737</v>
      </c>
      <c r="C567"/>
      <c r="D567">
        <v>3703546.477347896</v>
      </c>
      <c r="F567">
        <f t="shared" si="28"/>
        <v>647</v>
      </c>
      <c r="G567" t="s">
        <v>737</v>
      </c>
      <c r="I567" t="s">
        <v>48</v>
      </c>
      <c r="J567">
        <f t="shared" si="27"/>
        <v>3703546.477347896</v>
      </c>
      <c r="K567" s="17">
        <f t="shared" si="29"/>
        <v>0</v>
      </c>
      <c r="L567">
        <v>647</v>
      </c>
      <c r="M567" s="7" t="s">
        <v>737</v>
      </c>
      <c r="Q567" s="7">
        <v>3703546.477347896</v>
      </c>
    </row>
    <row r="568" spans="1:17" x14ac:dyDescent="0.2">
      <c r="A568" s="52">
        <v>584</v>
      </c>
      <c r="B568" t="s">
        <v>738</v>
      </c>
      <c r="C568"/>
      <c r="D568">
        <v>982655.74040661636</v>
      </c>
      <c r="F568">
        <f t="shared" si="28"/>
        <v>648</v>
      </c>
      <c r="G568" t="s">
        <v>738</v>
      </c>
      <c r="I568" t="s">
        <v>48</v>
      </c>
      <c r="J568">
        <f t="shared" si="27"/>
        <v>982655.74040661636</v>
      </c>
      <c r="K568" s="17">
        <f t="shared" si="29"/>
        <v>0</v>
      </c>
      <c r="L568">
        <v>648</v>
      </c>
      <c r="M568" s="7" t="s">
        <v>738</v>
      </c>
      <c r="Q568" s="7">
        <v>982655.74040661636</v>
      </c>
    </row>
    <row r="569" spans="1:17" x14ac:dyDescent="0.2">
      <c r="A569" s="52">
        <v>585</v>
      </c>
      <c r="B569" t="s">
        <v>739</v>
      </c>
      <c r="C569"/>
      <c r="D569">
        <v>5825642.141174769</v>
      </c>
      <c r="F569">
        <f t="shared" si="28"/>
        <v>649</v>
      </c>
      <c r="G569" t="s">
        <v>739</v>
      </c>
      <c r="I569" t="s">
        <v>48</v>
      </c>
      <c r="J569">
        <f t="shared" si="27"/>
        <v>5825642.141174769</v>
      </c>
      <c r="K569" s="17">
        <f t="shared" si="29"/>
        <v>0</v>
      </c>
      <c r="L569">
        <v>649</v>
      </c>
      <c r="M569" s="7" t="s">
        <v>739</v>
      </c>
      <c r="Q569" s="7">
        <v>5825642.141174769</v>
      </c>
    </row>
    <row r="570" spans="1:17" x14ac:dyDescent="0.2">
      <c r="A570" s="52">
        <v>586</v>
      </c>
      <c r="B570" t="s">
        <v>740</v>
      </c>
      <c r="C570"/>
      <c r="D570">
        <v>14132001.681219798</v>
      </c>
      <c r="F570">
        <f t="shared" si="28"/>
        <v>650</v>
      </c>
      <c r="G570" t="s">
        <v>740</v>
      </c>
      <c r="I570" t="s">
        <v>48</v>
      </c>
      <c r="J570">
        <f t="shared" si="27"/>
        <v>14132001.681219798</v>
      </c>
      <c r="K570" s="17">
        <f t="shared" si="29"/>
        <v>0</v>
      </c>
      <c r="L570">
        <v>650</v>
      </c>
      <c r="M570" s="7" t="s">
        <v>740</v>
      </c>
      <c r="Q570" s="7">
        <v>14132001.681219798</v>
      </c>
    </row>
    <row r="571" spans="1:17" x14ac:dyDescent="0.2">
      <c r="A571" s="52">
        <v>587</v>
      </c>
      <c r="B571" t="s">
        <v>741</v>
      </c>
      <c r="C571"/>
      <c r="D571">
        <v>998652.47765888332</v>
      </c>
      <c r="F571">
        <f t="shared" si="28"/>
        <v>651</v>
      </c>
      <c r="G571" t="s">
        <v>741</v>
      </c>
      <c r="I571" t="s">
        <v>48</v>
      </c>
      <c r="J571">
        <f t="shared" ref="J571:J634" si="30">VLOOKUP(F571,$L$1:$Q$1034,6,FALSE)</f>
        <v>998652.47765888332</v>
      </c>
      <c r="K571" s="17">
        <f t="shared" si="29"/>
        <v>0</v>
      </c>
      <c r="L571">
        <v>651</v>
      </c>
      <c r="M571" s="7" t="s">
        <v>741</v>
      </c>
      <c r="Q571" s="7">
        <v>998652.47765888332</v>
      </c>
    </row>
    <row r="572" spans="1:17" x14ac:dyDescent="0.2">
      <c r="A572" s="52">
        <v>588</v>
      </c>
      <c r="B572" t="s">
        <v>742</v>
      </c>
      <c r="C572"/>
      <c r="D572" s="7">
        <v>5065315.1726443386</v>
      </c>
      <c r="E572" s="7"/>
      <c r="F572">
        <f t="shared" si="28"/>
        <v>652</v>
      </c>
      <c r="G572" s="7" t="s">
        <v>742</v>
      </c>
      <c r="H572" s="7"/>
      <c r="I572" s="7" t="s">
        <v>48</v>
      </c>
      <c r="J572">
        <f t="shared" si="30"/>
        <v>5065315.1726443386</v>
      </c>
      <c r="K572" s="17">
        <f t="shared" si="29"/>
        <v>0</v>
      </c>
      <c r="L572">
        <v>652</v>
      </c>
      <c r="M572" s="7" t="s">
        <v>742</v>
      </c>
      <c r="Q572" s="7">
        <v>5065315.1726443386</v>
      </c>
    </row>
    <row r="573" spans="1:17" x14ac:dyDescent="0.2">
      <c r="A573" s="52">
        <v>589</v>
      </c>
      <c r="B573" t="s">
        <v>743</v>
      </c>
      <c r="C573"/>
      <c r="D573">
        <v>137690.17138208234</v>
      </c>
      <c r="F573">
        <f t="shared" si="28"/>
        <v>653</v>
      </c>
      <c r="G573" t="s">
        <v>743</v>
      </c>
      <c r="I573" t="s">
        <v>48</v>
      </c>
      <c r="J573">
        <f t="shared" si="30"/>
        <v>137690.17138208234</v>
      </c>
      <c r="K573" s="17">
        <f t="shared" si="29"/>
        <v>0</v>
      </c>
      <c r="L573">
        <v>653</v>
      </c>
      <c r="M573" s="7" t="s">
        <v>743</v>
      </c>
      <c r="Q573" s="7">
        <v>137690.17138208234</v>
      </c>
    </row>
    <row r="574" spans="1:17" x14ac:dyDescent="0.2">
      <c r="A574" s="52">
        <v>590</v>
      </c>
      <c r="B574" t="s">
        <v>744</v>
      </c>
      <c r="C574"/>
      <c r="D574">
        <v>93558.49548244114</v>
      </c>
      <c r="F574">
        <f t="shared" si="28"/>
        <v>654</v>
      </c>
      <c r="G574" t="s">
        <v>744</v>
      </c>
      <c r="I574" t="s">
        <v>48</v>
      </c>
      <c r="J574">
        <f t="shared" si="30"/>
        <v>93558.49548244114</v>
      </c>
      <c r="K574" s="17">
        <f t="shared" si="29"/>
        <v>0</v>
      </c>
      <c r="L574">
        <v>654</v>
      </c>
      <c r="M574" s="7" t="s">
        <v>744</v>
      </c>
      <c r="Q574" s="7">
        <v>93558.49548244114</v>
      </c>
    </row>
    <row r="575" spans="1:17" x14ac:dyDescent="0.2">
      <c r="A575" s="52">
        <v>591</v>
      </c>
      <c r="B575" t="s">
        <v>46</v>
      </c>
      <c r="C575" t="s">
        <v>257</v>
      </c>
      <c r="D575">
        <v>44079676.876289584</v>
      </c>
      <c r="F575">
        <f t="shared" si="28"/>
        <v>655</v>
      </c>
      <c r="G575" t="s">
        <v>46</v>
      </c>
      <c r="H575" t="s">
        <v>257</v>
      </c>
      <c r="I575" t="s">
        <v>46</v>
      </c>
      <c r="J575">
        <f t="shared" si="30"/>
        <v>44079676.876289584</v>
      </c>
      <c r="K575" s="17">
        <f t="shared" si="29"/>
        <v>0</v>
      </c>
      <c r="L575">
        <v>655</v>
      </c>
      <c r="M575" s="7" t="s">
        <v>46</v>
      </c>
      <c r="N575" s="7" t="s">
        <v>257</v>
      </c>
      <c r="Q575" s="7">
        <v>44079676.876289584</v>
      </c>
    </row>
    <row r="576" spans="1:17" x14ac:dyDescent="0.2">
      <c r="A576" s="52">
        <v>592</v>
      </c>
      <c r="B576" t="s">
        <v>577</v>
      </c>
      <c r="C576"/>
      <c r="F576">
        <f t="shared" si="28"/>
        <v>656</v>
      </c>
      <c r="G576" t="s">
        <v>577</v>
      </c>
      <c r="J576">
        <f t="shared" si="30"/>
        <v>0</v>
      </c>
      <c r="K576" s="17">
        <f t="shared" si="29"/>
        <v>0</v>
      </c>
      <c r="L576">
        <v>656</v>
      </c>
      <c r="M576" s="7" t="s">
        <v>577</v>
      </c>
      <c r="Q576" s="7"/>
    </row>
    <row r="577" spans="1:17" x14ac:dyDescent="0.2">
      <c r="A577" s="52">
        <v>593</v>
      </c>
      <c r="B577" t="s">
        <v>699</v>
      </c>
      <c r="C577"/>
      <c r="F577">
        <f t="shared" si="28"/>
        <v>657</v>
      </c>
      <c r="G577" t="s">
        <v>699</v>
      </c>
      <c r="J577">
        <f t="shared" si="30"/>
        <v>0</v>
      </c>
      <c r="K577" s="17">
        <f t="shared" si="29"/>
        <v>0</v>
      </c>
      <c r="L577">
        <v>657</v>
      </c>
      <c r="M577" s="7" t="s">
        <v>699</v>
      </c>
      <c r="Q577" s="7"/>
    </row>
    <row r="578" spans="1:17" x14ac:dyDescent="0.2">
      <c r="A578" s="52">
        <v>594</v>
      </c>
      <c r="B578" t="s">
        <v>258</v>
      </c>
      <c r="C578"/>
      <c r="F578">
        <f t="shared" si="28"/>
        <v>658</v>
      </c>
      <c r="G578" t="s">
        <v>258</v>
      </c>
      <c r="I578" t="s">
        <v>46</v>
      </c>
      <c r="J578">
        <f t="shared" si="30"/>
        <v>0</v>
      </c>
      <c r="K578" s="17">
        <f t="shared" si="29"/>
        <v>0</v>
      </c>
      <c r="L578">
        <v>658</v>
      </c>
      <c r="M578" s="7" t="s">
        <v>258</v>
      </c>
      <c r="Q578" s="7"/>
    </row>
    <row r="579" spans="1:17" x14ac:dyDescent="0.2">
      <c r="A579" s="52">
        <v>595</v>
      </c>
      <c r="B579" t="s">
        <v>745</v>
      </c>
      <c r="C579"/>
      <c r="D579">
        <v>0</v>
      </c>
      <c r="F579">
        <f t="shared" si="28"/>
        <v>659</v>
      </c>
      <c r="G579" t="s">
        <v>745</v>
      </c>
      <c r="I579" t="s">
        <v>48</v>
      </c>
      <c r="J579">
        <f t="shared" si="30"/>
        <v>0</v>
      </c>
      <c r="K579" s="17">
        <f t="shared" si="29"/>
        <v>0</v>
      </c>
      <c r="L579">
        <v>659</v>
      </c>
      <c r="M579" s="7" t="s">
        <v>745</v>
      </c>
      <c r="Q579" s="7">
        <v>0</v>
      </c>
    </row>
    <row r="580" spans="1:17" x14ac:dyDescent="0.2">
      <c r="A580" s="52">
        <v>596</v>
      </c>
      <c r="B580" t="s">
        <v>746</v>
      </c>
      <c r="C580"/>
      <c r="D580">
        <v>2828186.2689438104</v>
      </c>
      <c r="F580">
        <f t="shared" si="28"/>
        <v>660</v>
      </c>
      <c r="G580" t="s">
        <v>746</v>
      </c>
      <c r="I580" t="s">
        <v>48</v>
      </c>
      <c r="J580">
        <f t="shared" si="30"/>
        <v>2828186.2689438104</v>
      </c>
      <c r="K580" s="17">
        <f t="shared" si="29"/>
        <v>0</v>
      </c>
      <c r="L580">
        <v>660</v>
      </c>
      <c r="M580" s="7" t="s">
        <v>746</v>
      </c>
      <c r="Q580" s="7">
        <v>2828186.2689438104</v>
      </c>
    </row>
    <row r="581" spans="1:17" x14ac:dyDescent="0.2">
      <c r="A581" s="52">
        <v>597</v>
      </c>
      <c r="B581" t="s">
        <v>747</v>
      </c>
      <c r="C581"/>
      <c r="D581">
        <v>6751430.5045209099</v>
      </c>
      <c r="F581">
        <f t="shared" si="28"/>
        <v>661</v>
      </c>
      <c r="G581" t="s">
        <v>747</v>
      </c>
      <c r="I581" t="s">
        <v>48</v>
      </c>
      <c r="J581">
        <f t="shared" si="30"/>
        <v>6751430.5045209099</v>
      </c>
      <c r="K581" s="17">
        <f t="shared" si="29"/>
        <v>0</v>
      </c>
      <c r="L581">
        <v>661</v>
      </c>
      <c r="M581" s="7" t="s">
        <v>747</v>
      </c>
      <c r="Q581" s="7">
        <v>6751430.5045209099</v>
      </c>
    </row>
    <row r="582" spans="1:17" x14ac:dyDescent="0.2">
      <c r="A582" s="52">
        <v>598</v>
      </c>
      <c r="B582" t="s">
        <v>748</v>
      </c>
      <c r="C582"/>
      <c r="D582">
        <v>180771.11136272989</v>
      </c>
      <c r="F582">
        <f t="shared" si="28"/>
        <v>662</v>
      </c>
      <c r="G582" t="s">
        <v>748</v>
      </c>
      <c r="I582" t="s">
        <v>48</v>
      </c>
      <c r="J582">
        <f t="shared" si="30"/>
        <v>180771.11136272989</v>
      </c>
      <c r="K582" s="17">
        <f t="shared" si="29"/>
        <v>0</v>
      </c>
      <c r="L582">
        <v>662</v>
      </c>
      <c r="M582" s="7" t="s">
        <v>748</v>
      </c>
      <c r="Q582" s="7">
        <v>180771.11136272989</v>
      </c>
    </row>
    <row r="583" spans="1:17" x14ac:dyDescent="0.2">
      <c r="A583" s="52">
        <v>599</v>
      </c>
      <c r="B583" t="s">
        <v>749</v>
      </c>
      <c r="C583"/>
      <c r="D583">
        <v>155688.70930639573</v>
      </c>
      <c r="F583">
        <f t="shared" si="28"/>
        <v>663</v>
      </c>
      <c r="G583" t="s">
        <v>749</v>
      </c>
      <c r="I583" t="s">
        <v>48</v>
      </c>
      <c r="J583">
        <f t="shared" si="30"/>
        <v>155688.70930639573</v>
      </c>
      <c r="K583" s="17">
        <f t="shared" si="29"/>
        <v>0</v>
      </c>
      <c r="L583">
        <v>663</v>
      </c>
      <c r="M583" s="7" t="s">
        <v>749</v>
      </c>
      <c r="Q583" s="7">
        <v>155688.70930639573</v>
      </c>
    </row>
    <row r="584" spans="1:17" x14ac:dyDescent="0.2">
      <c r="A584" s="52">
        <v>600</v>
      </c>
      <c r="B584" t="s">
        <v>750</v>
      </c>
      <c r="C584"/>
      <c r="D584">
        <v>583737.63946403714</v>
      </c>
      <c r="F584">
        <f t="shared" si="28"/>
        <v>664</v>
      </c>
      <c r="G584" t="s">
        <v>750</v>
      </c>
      <c r="I584" t="s">
        <v>48</v>
      </c>
      <c r="J584">
        <f t="shared" si="30"/>
        <v>583737.63946403714</v>
      </c>
      <c r="K584" s="17">
        <f t="shared" si="29"/>
        <v>0</v>
      </c>
      <c r="L584">
        <v>664</v>
      </c>
      <c r="M584" s="7" t="s">
        <v>750</v>
      </c>
      <c r="Q584" s="7">
        <v>583737.63946403714</v>
      </c>
    </row>
    <row r="585" spans="1:17" x14ac:dyDescent="0.2">
      <c r="A585" s="52">
        <v>601</v>
      </c>
      <c r="B585" t="s">
        <v>751</v>
      </c>
      <c r="C585"/>
      <c r="D585">
        <v>705810.86993218272</v>
      </c>
      <c r="F585">
        <f t="shared" si="28"/>
        <v>665</v>
      </c>
      <c r="G585" t="s">
        <v>751</v>
      </c>
      <c r="I585" t="s">
        <v>48</v>
      </c>
      <c r="J585">
        <f t="shared" si="30"/>
        <v>705810.86993218272</v>
      </c>
      <c r="K585" s="17">
        <f t="shared" si="29"/>
        <v>0</v>
      </c>
      <c r="L585">
        <v>665</v>
      </c>
      <c r="M585" s="7" t="s">
        <v>751</v>
      </c>
      <c r="Q585" s="7">
        <v>705810.86993218272</v>
      </c>
    </row>
    <row r="586" spans="1:17" x14ac:dyDescent="0.2">
      <c r="A586" s="52">
        <v>602</v>
      </c>
      <c r="B586" t="s">
        <v>752</v>
      </c>
      <c r="C586"/>
      <c r="D586">
        <v>0</v>
      </c>
      <c r="F586">
        <f t="shared" si="28"/>
        <v>666</v>
      </c>
      <c r="G586" t="s">
        <v>752</v>
      </c>
      <c r="I586" t="s">
        <v>48</v>
      </c>
      <c r="J586">
        <f t="shared" si="30"/>
        <v>0</v>
      </c>
      <c r="K586" s="17">
        <f t="shared" si="29"/>
        <v>0</v>
      </c>
      <c r="L586">
        <v>666</v>
      </c>
      <c r="M586" s="7" t="s">
        <v>752</v>
      </c>
      <c r="Q586" s="7">
        <v>0</v>
      </c>
    </row>
    <row r="587" spans="1:17" x14ac:dyDescent="0.2">
      <c r="A587" s="52">
        <v>603</v>
      </c>
      <c r="B587" t="s">
        <v>753</v>
      </c>
      <c r="C587"/>
      <c r="D587">
        <v>5216229.2502250867</v>
      </c>
      <c r="F587">
        <f t="shared" si="28"/>
        <v>667</v>
      </c>
      <c r="G587" t="s">
        <v>753</v>
      </c>
      <c r="I587" t="s">
        <v>48</v>
      </c>
      <c r="J587">
        <f t="shared" si="30"/>
        <v>5216229.2502250867</v>
      </c>
      <c r="K587" s="17">
        <f t="shared" si="29"/>
        <v>0</v>
      </c>
      <c r="L587">
        <v>667</v>
      </c>
      <c r="M587" s="7" t="s">
        <v>753</v>
      </c>
      <c r="Q587" s="7">
        <v>5216229.2502250867</v>
      </c>
    </row>
    <row r="588" spans="1:17" x14ac:dyDescent="0.2">
      <c r="A588" s="52">
        <v>604</v>
      </c>
      <c r="B588" t="s">
        <v>754</v>
      </c>
      <c r="C588"/>
      <c r="D588">
        <v>595965.40542938188</v>
      </c>
      <c r="F588">
        <f t="shared" si="28"/>
        <v>668</v>
      </c>
      <c r="G588" t="s">
        <v>754</v>
      </c>
      <c r="I588" t="s">
        <v>48</v>
      </c>
      <c r="J588">
        <f t="shared" si="30"/>
        <v>595965.40542938188</v>
      </c>
      <c r="K588" s="17">
        <f t="shared" si="29"/>
        <v>0</v>
      </c>
      <c r="L588">
        <v>668</v>
      </c>
      <c r="M588" s="7" t="s">
        <v>754</v>
      </c>
      <c r="Q588" s="7">
        <v>595965.40542938188</v>
      </c>
    </row>
    <row r="589" spans="1:17" x14ac:dyDescent="0.2">
      <c r="A589" s="52">
        <v>605</v>
      </c>
      <c r="B589" t="s">
        <v>46</v>
      </c>
      <c r="C589" t="s">
        <v>277</v>
      </c>
      <c r="D589">
        <v>17017819.759184536</v>
      </c>
      <c r="F589">
        <f t="shared" si="28"/>
        <v>669</v>
      </c>
      <c r="G589" t="s">
        <v>46</v>
      </c>
      <c r="H589" t="s">
        <v>277</v>
      </c>
      <c r="I589" t="s">
        <v>46</v>
      </c>
      <c r="J589">
        <f t="shared" si="30"/>
        <v>17017819.759184536</v>
      </c>
      <c r="K589" s="17">
        <f t="shared" si="29"/>
        <v>0</v>
      </c>
      <c r="L589">
        <v>669</v>
      </c>
      <c r="M589" s="7" t="s">
        <v>46</v>
      </c>
      <c r="N589" s="7" t="s">
        <v>277</v>
      </c>
      <c r="Q589" s="7">
        <v>17017819.759184536</v>
      </c>
    </row>
    <row r="590" spans="1:17" x14ac:dyDescent="0.2">
      <c r="A590" s="52">
        <v>606</v>
      </c>
      <c r="B590" t="s">
        <v>46</v>
      </c>
      <c r="C590" t="s">
        <v>46</v>
      </c>
      <c r="F590">
        <f t="shared" ref="F590:F653" si="31">F589+1</f>
        <v>670</v>
      </c>
      <c r="G590" t="s">
        <v>46</v>
      </c>
      <c r="H590" t="s">
        <v>46</v>
      </c>
      <c r="I590" t="s">
        <v>46</v>
      </c>
      <c r="J590">
        <f t="shared" si="30"/>
        <v>0</v>
      </c>
      <c r="K590" s="17">
        <f t="shared" ref="K590:K653" si="32">IF(AND(L590=F590,G590=M590,H590=N590),0,1)</f>
        <v>0</v>
      </c>
      <c r="L590">
        <v>670</v>
      </c>
      <c r="Q590" s="7"/>
    </row>
    <row r="591" spans="1:17" x14ac:dyDescent="0.2">
      <c r="A591" s="52" t="s">
        <v>1350</v>
      </c>
      <c r="B591" s="7" t="s">
        <v>1222</v>
      </c>
      <c r="C591" s="7"/>
      <c r="D591" s="7">
        <v>0</v>
      </c>
      <c r="F591">
        <f t="shared" si="31"/>
        <v>671</v>
      </c>
      <c r="G591" s="7" t="s">
        <v>1222</v>
      </c>
      <c r="H591" s="7"/>
      <c r="I591" s="7"/>
      <c r="J591">
        <f t="shared" si="30"/>
        <v>0</v>
      </c>
      <c r="K591" s="17">
        <f t="shared" si="32"/>
        <v>0</v>
      </c>
      <c r="L591">
        <v>671</v>
      </c>
      <c r="M591" s="7" t="s">
        <v>1222</v>
      </c>
      <c r="Q591" s="7">
        <v>0</v>
      </c>
    </row>
    <row r="592" spans="1:17" x14ac:dyDescent="0.2">
      <c r="A592" s="52" t="s">
        <v>1351</v>
      </c>
      <c r="B592" s="7"/>
      <c r="C592" s="7" t="s">
        <v>1223</v>
      </c>
      <c r="D592" s="7">
        <v>142847908.58858877</v>
      </c>
      <c r="F592">
        <f t="shared" si="31"/>
        <v>672</v>
      </c>
      <c r="G592" s="7"/>
      <c r="H592" s="7" t="s">
        <v>1223</v>
      </c>
      <c r="I592" s="7"/>
      <c r="J592">
        <f t="shared" si="30"/>
        <v>142847908.58858877</v>
      </c>
      <c r="K592" s="17">
        <f t="shared" si="32"/>
        <v>0</v>
      </c>
      <c r="L592">
        <v>672</v>
      </c>
      <c r="N592" s="7" t="s">
        <v>1223</v>
      </c>
      <c r="Q592" s="7">
        <v>142847908.58858877</v>
      </c>
    </row>
    <row r="593" spans="1:17" x14ac:dyDescent="0.2">
      <c r="A593" s="52">
        <v>607</v>
      </c>
      <c r="B593" t="s">
        <v>46</v>
      </c>
      <c r="C593" t="s">
        <v>579</v>
      </c>
      <c r="F593">
        <f t="shared" si="31"/>
        <v>673</v>
      </c>
      <c r="G593" t="s">
        <v>46</v>
      </c>
      <c r="I593" t="s">
        <v>46</v>
      </c>
      <c r="J593">
        <f t="shared" si="30"/>
        <v>0</v>
      </c>
      <c r="K593" s="17">
        <f t="shared" si="32"/>
        <v>0</v>
      </c>
      <c r="L593">
        <v>673</v>
      </c>
      <c r="Q593" s="7"/>
    </row>
    <row r="594" spans="1:17" x14ac:dyDescent="0.2">
      <c r="A594" s="52">
        <v>609</v>
      </c>
      <c r="B594" t="s">
        <v>718</v>
      </c>
      <c r="C594"/>
      <c r="D594">
        <v>-284131.18445176433</v>
      </c>
      <c r="F594">
        <f t="shared" si="31"/>
        <v>674</v>
      </c>
      <c r="G594" t="s">
        <v>718</v>
      </c>
      <c r="I594" t="s">
        <v>48</v>
      </c>
      <c r="J594">
        <f t="shared" si="30"/>
        <v>-284131.18445176433</v>
      </c>
      <c r="K594" s="17">
        <f t="shared" si="32"/>
        <v>0</v>
      </c>
      <c r="L594">
        <v>674</v>
      </c>
      <c r="M594" s="7" t="s">
        <v>718</v>
      </c>
      <c r="Q594" s="7">
        <v>-284131.18445176433</v>
      </c>
    </row>
    <row r="595" spans="1:17" x14ac:dyDescent="0.2">
      <c r="A595" s="52">
        <v>610</v>
      </c>
      <c r="B595" t="s">
        <v>46</v>
      </c>
      <c r="C595" t="s">
        <v>579</v>
      </c>
      <c r="D595">
        <v>142563777.40413702</v>
      </c>
      <c r="F595">
        <f t="shared" si="31"/>
        <v>675</v>
      </c>
      <c r="G595" t="s">
        <v>46</v>
      </c>
      <c r="H595" t="s">
        <v>579</v>
      </c>
      <c r="I595" t="s">
        <v>46</v>
      </c>
      <c r="J595">
        <f t="shared" si="30"/>
        <v>142563777.40413702</v>
      </c>
      <c r="K595" s="17">
        <f t="shared" si="32"/>
        <v>0</v>
      </c>
      <c r="L595">
        <v>675</v>
      </c>
      <c r="M595" s="7" t="s">
        <v>46</v>
      </c>
      <c r="N595" s="7" t="s">
        <v>579</v>
      </c>
      <c r="Q595" s="7">
        <v>142563777.40413702</v>
      </c>
    </row>
    <row r="596" spans="1:17" x14ac:dyDescent="0.2">
      <c r="A596" s="52">
        <v>611</v>
      </c>
      <c r="B596" t="s">
        <v>46</v>
      </c>
      <c r="C596" t="s">
        <v>46</v>
      </c>
      <c r="F596">
        <f t="shared" si="31"/>
        <v>676</v>
      </c>
      <c r="G596" t="s">
        <v>46</v>
      </c>
      <c r="H596" t="s">
        <v>46</v>
      </c>
      <c r="J596">
        <f t="shared" si="30"/>
        <v>0</v>
      </c>
      <c r="K596" s="17">
        <f t="shared" si="32"/>
        <v>0</v>
      </c>
      <c r="L596">
        <v>676</v>
      </c>
      <c r="M596" s="7" t="s">
        <v>46</v>
      </c>
      <c r="N596" s="7" t="s">
        <v>46</v>
      </c>
      <c r="Q596" s="7"/>
    </row>
    <row r="597" spans="1:17" x14ac:dyDescent="0.2">
      <c r="A597" s="52">
        <v>612</v>
      </c>
      <c r="B597" t="s">
        <v>580</v>
      </c>
      <c r="C597"/>
      <c r="F597">
        <f t="shared" si="31"/>
        <v>677</v>
      </c>
      <c r="G597" t="s">
        <v>580</v>
      </c>
      <c r="J597">
        <f t="shared" si="30"/>
        <v>0</v>
      </c>
      <c r="K597" s="17">
        <f t="shared" si="32"/>
        <v>0</v>
      </c>
      <c r="L597">
        <v>677</v>
      </c>
      <c r="M597" s="7" t="s">
        <v>580</v>
      </c>
      <c r="Q597" s="7"/>
    </row>
    <row r="598" spans="1:17" x14ac:dyDescent="0.2">
      <c r="A598" s="52">
        <v>613</v>
      </c>
      <c r="B598" t="s">
        <v>46</v>
      </c>
      <c r="C598" t="s">
        <v>167</v>
      </c>
      <c r="D598">
        <v>8802779.1471273582</v>
      </c>
      <c r="F598">
        <f t="shared" si="31"/>
        <v>678</v>
      </c>
      <c r="G598" t="s">
        <v>46</v>
      </c>
      <c r="H598" t="s">
        <v>167</v>
      </c>
      <c r="I598" t="s">
        <v>48</v>
      </c>
      <c r="J598">
        <f t="shared" si="30"/>
        <v>8802779.1471273582</v>
      </c>
      <c r="K598" s="17">
        <f t="shared" si="32"/>
        <v>0</v>
      </c>
      <c r="L598">
        <v>678</v>
      </c>
      <c r="M598" s="7" t="s">
        <v>46</v>
      </c>
      <c r="N598" s="7" t="s">
        <v>167</v>
      </c>
      <c r="Q598" s="7">
        <v>8802779.1471273582</v>
      </c>
    </row>
    <row r="599" spans="1:17" x14ac:dyDescent="0.2">
      <c r="A599" s="52">
        <v>614</v>
      </c>
      <c r="B599" t="s">
        <v>46</v>
      </c>
      <c r="C599" t="s">
        <v>183</v>
      </c>
      <c r="D599">
        <v>0</v>
      </c>
      <c r="F599">
        <f t="shared" si="31"/>
        <v>679</v>
      </c>
      <c r="G599" t="s">
        <v>46</v>
      </c>
      <c r="H599" t="s">
        <v>183</v>
      </c>
      <c r="I599" t="s">
        <v>48</v>
      </c>
      <c r="J599">
        <f t="shared" si="30"/>
        <v>0</v>
      </c>
      <c r="K599" s="17">
        <f t="shared" si="32"/>
        <v>0</v>
      </c>
      <c r="L599">
        <v>679</v>
      </c>
      <c r="M599" s="7" t="s">
        <v>46</v>
      </c>
      <c r="N599" s="7" t="s">
        <v>183</v>
      </c>
      <c r="Q599" s="7">
        <v>0</v>
      </c>
    </row>
    <row r="600" spans="1:17" x14ac:dyDescent="0.2">
      <c r="A600" s="52">
        <v>615</v>
      </c>
      <c r="B600" t="s">
        <v>46</v>
      </c>
      <c r="C600" t="s">
        <v>581</v>
      </c>
      <c r="D600">
        <v>14419.472381955668</v>
      </c>
      <c r="F600">
        <f t="shared" si="31"/>
        <v>680</v>
      </c>
      <c r="G600" t="s">
        <v>46</v>
      </c>
      <c r="H600" t="s">
        <v>581</v>
      </c>
      <c r="I600" t="s">
        <v>48</v>
      </c>
      <c r="J600">
        <f t="shared" si="30"/>
        <v>14419.472381955668</v>
      </c>
      <c r="K600" s="17">
        <f t="shared" si="32"/>
        <v>0</v>
      </c>
      <c r="L600">
        <v>680</v>
      </c>
      <c r="M600" s="7" t="s">
        <v>46</v>
      </c>
      <c r="N600" s="7" t="s">
        <v>581</v>
      </c>
      <c r="Q600" s="7">
        <v>14419.472381955668</v>
      </c>
    </row>
    <row r="601" spans="1:17" x14ac:dyDescent="0.2">
      <c r="A601" s="52">
        <v>616</v>
      </c>
      <c r="B601" t="s">
        <v>46</v>
      </c>
      <c r="C601" t="s">
        <v>917</v>
      </c>
      <c r="D601">
        <v>8817198.6195093133</v>
      </c>
      <c r="F601">
        <f t="shared" si="31"/>
        <v>681</v>
      </c>
      <c r="G601" t="s">
        <v>46</v>
      </c>
      <c r="H601" t="s">
        <v>917</v>
      </c>
      <c r="I601" t="s">
        <v>46</v>
      </c>
      <c r="J601">
        <f t="shared" si="30"/>
        <v>8817198.6195093133</v>
      </c>
      <c r="K601" s="17">
        <f t="shared" si="32"/>
        <v>0</v>
      </c>
      <c r="L601">
        <v>681</v>
      </c>
      <c r="M601" s="7" t="s">
        <v>46</v>
      </c>
      <c r="N601" s="7" t="s">
        <v>917</v>
      </c>
      <c r="Q601" s="7">
        <v>8817198.6195093133</v>
      </c>
    </row>
    <row r="602" spans="1:17" x14ac:dyDescent="0.2">
      <c r="A602" s="52">
        <v>617</v>
      </c>
      <c r="B602" t="s">
        <v>46</v>
      </c>
      <c r="C602" t="s">
        <v>46</v>
      </c>
      <c r="F602">
        <f t="shared" si="31"/>
        <v>682</v>
      </c>
      <c r="G602" t="s">
        <v>46</v>
      </c>
      <c r="H602" t="s">
        <v>46</v>
      </c>
      <c r="I602" t="s">
        <v>46</v>
      </c>
      <c r="J602">
        <f t="shared" si="30"/>
        <v>0</v>
      </c>
      <c r="K602" s="17">
        <f t="shared" si="32"/>
        <v>0</v>
      </c>
      <c r="L602">
        <v>682</v>
      </c>
      <c r="M602" s="7" t="s">
        <v>46</v>
      </c>
      <c r="N602" s="7" t="s">
        <v>46</v>
      </c>
      <c r="Q602" s="7"/>
    </row>
    <row r="603" spans="1:17" x14ac:dyDescent="0.2">
      <c r="A603" s="52">
        <v>618</v>
      </c>
      <c r="B603" t="s">
        <v>46</v>
      </c>
      <c r="C603" t="s">
        <v>583</v>
      </c>
      <c r="D603">
        <v>151380976.02364632</v>
      </c>
      <c r="F603">
        <f t="shared" si="31"/>
        <v>683</v>
      </c>
      <c r="G603" t="s">
        <v>46</v>
      </c>
      <c r="H603" t="s">
        <v>583</v>
      </c>
      <c r="J603">
        <f t="shared" si="30"/>
        <v>151380976.02364632</v>
      </c>
      <c r="K603" s="17">
        <f t="shared" si="32"/>
        <v>0</v>
      </c>
      <c r="L603">
        <v>683</v>
      </c>
      <c r="M603" s="7" t="s">
        <v>46</v>
      </c>
      <c r="N603" s="7" t="s">
        <v>583</v>
      </c>
      <c r="Q603" s="7">
        <v>151380976.02364632</v>
      </c>
    </row>
    <row r="604" spans="1:17" x14ac:dyDescent="0.2">
      <c r="A604" s="52" t="s">
        <v>1352</v>
      </c>
      <c r="B604"/>
      <c r="C604"/>
      <c r="F604">
        <f t="shared" si="31"/>
        <v>684</v>
      </c>
      <c r="J604">
        <f t="shared" si="30"/>
        <v>0</v>
      </c>
      <c r="K604" s="17">
        <f t="shared" si="32"/>
        <v>0</v>
      </c>
      <c r="L604">
        <v>684</v>
      </c>
      <c r="M604" s="7" t="s">
        <v>46</v>
      </c>
      <c r="N604" s="7" t="s">
        <v>46</v>
      </c>
      <c r="Q604" s="7"/>
    </row>
    <row r="605" spans="1:17" x14ac:dyDescent="0.2">
      <c r="A605" s="52" t="s">
        <v>1353</v>
      </c>
      <c r="B605" s="7" t="s">
        <v>1224</v>
      </c>
      <c r="C605" s="7"/>
      <c r="D605">
        <v>54556.95</v>
      </c>
      <c r="F605">
        <f t="shared" si="31"/>
        <v>685</v>
      </c>
      <c r="G605" s="7" t="s">
        <v>1224</v>
      </c>
      <c r="H605" s="7"/>
      <c r="J605">
        <f t="shared" si="30"/>
        <v>54556.95</v>
      </c>
      <c r="K605" s="17">
        <f t="shared" si="32"/>
        <v>0</v>
      </c>
      <c r="L605">
        <v>685</v>
      </c>
      <c r="M605" s="7" t="s">
        <v>1224</v>
      </c>
      <c r="Q605" s="7">
        <v>54556.95</v>
      </c>
    </row>
    <row r="606" spans="1:17" x14ac:dyDescent="0.2">
      <c r="A606" s="52" t="s">
        <v>1354</v>
      </c>
      <c r="B606"/>
      <c r="C606"/>
      <c r="F606">
        <f t="shared" si="31"/>
        <v>686</v>
      </c>
      <c r="J606">
        <f t="shared" si="30"/>
        <v>0</v>
      </c>
      <c r="K606" s="17">
        <f t="shared" si="32"/>
        <v>0</v>
      </c>
      <c r="L606">
        <v>686</v>
      </c>
      <c r="M606" s="7" t="s">
        <v>46</v>
      </c>
      <c r="N606" s="7" t="s">
        <v>46</v>
      </c>
      <c r="Q606" s="7"/>
    </row>
    <row r="607" spans="1:17" x14ac:dyDescent="0.2">
      <c r="A607" s="52">
        <v>619</v>
      </c>
      <c r="B607" t="s">
        <v>584</v>
      </c>
      <c r="C607"/>
      <c r="F607">
        <f t="shared" si="31"/>
        <v>687</v>
      </c>
      <c r="G607" s="7" t="s">
        <v>584</v>
      </c>
      <c r="J607">
        <f t="shared" si="30"/>
        <v>0</v>
      </c>
      <c r="K607" s="17">
        <f t="shared" si="32"/>
        <v>0</v>
      </c>
      <c r="L607">
        <v>687</v>
      </c>
      <c r="M607" s="7" t="s">
        <v>584</v>
      </c>
      <c r="Q607" s="7"/>
    </row>
    <row r="608" spans="1:17" x14ac:dyDescent="0.2">
      <c r="A608" s="52">
        <v>620</v>
      </c>
      <c r="B608" t="s">
        <v>699</v>
      </c>
      <c r="C608"/>
      <c r="F608">
        <f t="shared" si="31"/>
        <v>688</v>
      </c>
      <c r="G608" t="s">
        <v>699</v>
      </c>
      <c r="J608">
        <f t="shared" si="30"/>
        <v>0</v>
      </c>
      <c r="K608" s="17">
        <f t="shared" si="32"/>
        <v>0</v>
      </c>
      <c r="L608">
        <v>688</v>
      </c>
      <c r="M608" s="7" t="s">
        <v>699</v>
      </c>
      <c r="Q608" s="7"/>
    </row>
    <row r="609" spans="1:17" x14ac:dyDescent="0.2">
      <c r="A609" s="52">
        <v>621</v>
      </c>
      <c r="B609" t="s">
        <v>585</v>
      </c>
      <c r="C609"/>
      <c r="F609">
        <f t="shared" si="31"/>
        <v>689</v>
      </c>
      <c r="G609" t="s">
        <v>585</v>
      </c>
      <c r="I609" t="s">
        <v>46</v>
      </c>
      <c r="J609">
        <f t="shared" si="30"/>
        <v>0</v>
      </c>
      <c r="K609" s="17">
        <f t="shared" si="32"/>
        <v>0</v>
      </c>
      <c r="L609">
        <v>689</v>
      </c>
      <c r="M609" s="7" t="s">
        <v>585</v>
      </c>
      <c r="Q609" s="7"/>
    </row>
    <row r="610" spans="1:17" x14ac:dyDescent="0.2">
      <c r="A610" s="52">
        <v>622</v>
      </c>
      <c r="B610" t="s">
        <v>46</v>
      </c>
      <c r="C610" t="s">
        <v>586</v>
      </c>
      <c r="F610">
        <f t="shared" si="31"/>
        <v>690</v>
      </c>
      <c r="G610" t="s">
        <v>46</v>
      </c>
      <c r="H610" t="s">
        <v>586</v>
      </c>
      <c r="I610" t="s">
        <v>46</v>
      </c>
      <c r="J610">
        <f t="shared" si="30"/>
        <v>0</v>
      </c>
      <c r="K610" s="17">
        <f t="shared" si="32"/>
        <v>0</v>
      </c>
      <c r="L610">
        <v>690</v>
      </c>
      <c r="M610" s="7" t="s">
        <v>46</v>
      </c>
      <c r="N610" s="7" t="s">
        <v>586</v>
      </c>
      <c r="Q610" s="7"/>
    </row>
    <row r="611" spans="1:17" x14ac:dyDescent="0.2">
      <c r="A611" s="52">
        <v>623</v>
      </c>
      <c r="B611" t="s">
        <v>46</v>
      </c>
      <c r="C611" t="s">
        <v>587</v>
      </c>
      <c r="D611">
        <v>0</v>
      </c>
      <c r="F611">
        <f t="shared" si="31"/>
        <v>691</v>
      </c>
      <c r="G611" t="s">
        <v>46</v>
      </c>
      <c r="H611" t="s">
        <v>587</v>
      </c>
      <c r="J611">
        <f t="shared" si="30"/>
        <v>0</v>
      </c>
      <c r="K611" s="17">
        <f t="shared" si="32"/>
        <v>0</v>
      </c>
      <c r="L611">
        <v>691</v>
      </c>
      <c r="M611" s="7" t="s">
        <v>46</v>
      </c>
      <c r="N611" s="7" t="s">
        <v>587</v>
      </c>
      <c r="Q611" s="7">
        <v>0</v>
      </c>
    </row>
    <row r="612" spans="1:17" x14ac:dyDescent="0.2">
      <c r="A612" s="52">
        <v>624</v>
      </c>
      <c r="B612" t="s">
        <v>46</v>
      </c>
      <c r="C612" t="s">
        <v>588</v>
      </c>
      <c r="D612">
        <v>0</v>
      </c>
      <c r="F612">
        <f t="shared" si="31"/>
        <v>692</v>
      </c>
      <c r="G612" t="s">
        <v>46</v>
      </c>
      <c r="H612" t="s">
        <v>588</v>
      </c>
      <c r="J612">
        <f t="shared" si="30"/>
        <v>0</v>
      </c>
      <c r="K612" s="17">
        <f t="shared" si="32"/>
        <v>0</v>
      </c>
      <c r="L612">
        <v>692</v>
      </c>
      <c r="M612" s="7" t="s">
        <v>46</v>
      </c>
      <c r="N612" s="7" t="s">
        <v>588</v>
      </c>
      <c r="Q612" s="7">
        <v>0</v>
      </c>
    </row>
    <row r="613" spans="1:17" x14ac:dyDescent="0.2">
      <c r="A613" s="52">
        <v>625</v>
      </c>
      <c r="B613" t="s">
        <v>46</v>
      </c>
      <c r="C613" t="s">
        <v>918</v>
      </c>
      <c r="D613">
        <v>0</v>
      </c>
      <c r="F613">
        <f t="shared" si="31"/>
        <v>693</v>
      </c>
      <c r="G613" t="s">
        <v>46</v>
      </c>
      <c r="H613" t="s">
        <v>918</v>
      </c>
      <c r="J613">
        <f t="shared" si="30"/>
        <v>0</v>
      </c>
      <c r="K613" s="17">
        <f t="shared" si="32"/>
        <v>0</v>
      </c>
      <c r="L613">
        <v>693</v>
      </c>
      <c r="M613" s="7" t="s">
        <v>46</v>
      </c>
      <c r="N613" s="7" t="s">
        <v>918</v>
      </c>
      <c r="Q613" s="7">
        <v>0</v>
      </c>
    </row>
    <row r="614" spans="1:17" x14ac:dyDescent="0.2">
      <c r="A614" s="52">
        <v>626</v>
      </c>
      <c r="B614"/>
      <c r="C614"/>
      <c r="F614">
        <f t="shared" si="31"/>
        <v>694</v>
      </c>
      <c r="J614">
        <f t="shared" si="30"/>
        <v>0</v>
      </c>
      <c r="K614" s="17">
        <f t="shared" si="32"/>
        <v>0</v>
      </c>
      <c r="L614">
        <v>694</v>
      </c>
      <c r="Q614" s="7"/>
    </row>
    <row r="615" spans="1:17" x14ac:dyDescent="0.2">
      <c r="A615" s="52">
        <v>627</v>
      </c>
      <c r="B615" t="s">
        <v>46</v>
      </c>
      <c r="C615" t="s">
        <v>590</v>
      </c>
      <c r="F615">
        <f t="shared" si="31"/>
        <v>695</v>
      </c>
      <c r="G615" t="s">
        <v>46</v>
      </c>
      <c r="H615" t="s">
        <v>590</v>
      </c>
      <c r="I615" t="s">
        <v>46</v>
      </c>
      <c r="J615">
        <f t="shared" si="30"/>
        <v>0</v>
      </c>
      <c r="K615" s="17">
        <f t="shared" si="32"/>
        <v>0</v>
      </c>
      <c r="L615">
        <v>695</v>
      </c>
      <c r="M615" s="7" t="s">
        <v>46</v>
      </c>
      <c r="N615" s="7" t="s">
        <v>590</v>
      </c>
      <c r="Q615" s="7"/>
    </row>
    <row r="616" spans="1:17" x14ac:dyDescent="0.2">
      <c r="A616" s="52">
        <v>628</v>
      </c>
      <c r="B616" t="s">
        <v>46</v>
      </c>
      <c r="C616" t="s">
        <v>312</v>
      </c>
      <c r="F616">
        <f t="shared" si="31"/>
        <v>696</v>
      </c>
      <c r="G616" t="s">
        <v>46</v>
      </c>
      <c r="H616" t="s">
        <v>312</v>
      </c>
      <c r="I616" t="s">
        <v>46</v>
      </c>
      <c r="J616">
        <f t="shared" si="30"/>
        <v>0</v>
      </c>
      <c r="K616" s="17">
        <f t="shared" si="32"/>
        <v>0</v>
      </c>
      <c r="L616">
        <v>696</v>
      </c>
      <c r="M616" s="7" t="s">
        <v>46</v>
      </c>
      <c r="N616" s="7" t="s">
        <v>312</v>
      </c>
      <c r="Q616" s="7"/>
    </row>
    <row r="617" spans="1:17" x14ac:dyDescent="0.2">
      <c r="A617" s="52">
        <v>629</v>
      </c>
      <c r="B617" t="s">
        <v>46</v>
      </c>
      <c r="C617" t="s">
        <v>591</v>
      </c>
      <c r="D617">
        <v>1164446.7485478914</v>
      </c>
      <c r="F617">
        <f t="shared" si="31"/>
        <v>697</v>
      </c>
      <c r="G617" t="s">
        <v>46</v>
      </c>
      <c r="H617" t="s">
        <v>591</v>
      </c>
      <c r="I617" t="s">
        <v>48</v>
      </c>
      <c r="J617">
        <f t="shared" si="30"/>
        <v>1164446.7485478914</v>
      </c>
      <c r="K617" s="17">
        <f t="shared" si="32"/>
        <v>0</v>
      </c>
      <c r="L617">
        <v>697</v>
      </c>
      <c r="M617" s="7" t="s">
        <v>46</v>
      </c>
      <c r="N617" s="7" t="s">
        <v>591</v>
      </c>
      <c r="Q617" s="7">
        <v>1164446.7485478914</v>
      </c>
    </row>
    <row r="618" spans="1:17" x14ac:dyDescent="0.2">
      <c r="A618" s="52">
        <v>630</v>
      </c>
      <c r="B618" t="s">
        <v>46</v>
      </c>
      <c r="C618" t="s">
        <v>592</v>
      </c>
      <c r="D618">
        <v>415717.70942870819</v>
      </c>
      <c r="F618">
        <f t="shared" si="31"/>
        <v>698</v>
      </c>
      <c r="G618" t="s">
        <v>46</v>
      </c>
      <c r="H618" t="s">
        <v>592</v>
      </c>
      <c r="I618" t="s">
        <v>48</v>
      </c>
      <c r="J618">
        <f t="shared" si="30"/>
        <v>415717.70942870819</v>
      </c>
      <c r="K618" s="17">
        <f t="shared" si="32"/>
        <v>0</v>
      </c>
      <c r="L618">
        <v>698</v>
      </c>
      <c r="M618" s="7" t="s">
        <v>46</v>
      </c>
      <c r="N618" s="7" t="s">
        <v>592</v>
      </c>
      <c r="Q618" s="7">
        <v>415717.70942870819</v>
      </c>
    </row>
    <row r="619" spans="1:17" x14ac:dyDescent="0.2">
      <c r="A619" s="52">
        <v>631</v>
      </c>
      <c r="B619" t="s">
        <v>46</v>
      </c>
      <c r="C619" t="s">
        <v>593</v>
      </c>
      <c r="D619">
        <v>36975.471467035029</v>
      </c>
      <c r="F619">
        <f t="shared" si="31"/>
        <v>699</v>
      </c>
      <c r="G619" t="s">
        <v>46</v>
      </c>
      <c r="H619" t="s">
        <v>593</v>
      </c>
      <c r="I619" t="s">
        <v>48</v>
      </c>
      <c r="J619">
        <f t="shared" si="30"/>
        <v>36975.471467035029</v>
      </c>
      <c r="K619" s="17">
        <f t="shared" si="32"/>
        <v>0</v>
      </c>
      <c r="L619">
        <v>699</v>
      </c>
      <c r="M619" s="7" t="s">
        <v>46</v>
      </c>
      <c r="N619" s="7" t="s">
        <v>593</v>
      </c>
      <c r="Q619" s="7">
        <v>36975.471467035029</v>
      </c>
    </row>
    <row r="620" spans="1:17" x14ac:dyDescent="0.2">
      <c r="A620" s="52">
        <v>632</v>
      </c>
      <c r="B620" t="s">
        <v>46</v>
      </c>
      <c r="C620" t="s">
        <v>594</v>
      </c>
      <c r="D620">
        <v>6977657.5866165301</v>
      </c>
      <c r="F620">
        <f t="shared" si="31"/>
        <v>700</v>
      </c>
      <c r="G620" t="s">
        <v>46</v>
      </c>
      <c r="H620" t="s">
        <v>594</v>
      </c>
      <c r="I620" t="s">
        <v>48</v>
      </c>
      <c r="J620">
        <f t="shared" si="30"/>
        <v>6977657.5866165301</v>
      </c>
      <c r="K620" s="17">
        <f t="shared" si="32"/>
        <v>0</v>
      </c>
      <c r="L620">
        <v>700</v>
      </c>
      <c r="M620" s="7" t="s">
        <v>46</v>
      </c>
      <c r="N620" s="7" t="s">
        <v>594</v>
      </c>
      <c r="Q620" s="7">
        <v>6977657.5866165301</v>
      </c>
    </row>
    <row r="621" spans="1:17" x14ac:dyDescent="0.2">
      <c r="A621" s="52">
        <v>633</v>
      </c>
      <c r="B621" t="s">
        <v>46</v>
      </c>
      <c r="C621" t="s">
        <v>595</v>
      </c>
      <c r="D621">
        <v>6115050.6681813262</v>
      </c>
      <c r="F621">
        <f t="shared" si="31"/>
        <v>701</v>
      </c>
      <c r="G621" t="s">
        <v>46</v>
      </c>
      <c r="H621" t="s">
        <v>595</v>
      </c>
      <c r="I621" t="s">
        <v>48</v>
      </c>
      <c r="J621">
        <f t="shared" si="30"/>
        <v>6115050.6681813262</v>
      </c>
      <c r="K621" s="17">
        <f t="shared" si="32"/>
        <v>0</v>
      </c>
      <c r="L621">
        <v>701</v>
      </c>
      <c r="M621" s="7" t="s">
        <v>46</v>
      </c>
      <c r="N621" s="7" t="s">
        <v>595</v>
      </c>
      <c r="Q621" s="7">
        <v>6115050.6681813262</v>
      </c>
    </row>
    <row r="622" spans="1:17" x14ac:dyDescent="0.2">
      <c r="A622" s="52">
        <v>634</v>
      </c>
      <c r="B622" t="s">
        <v>46</v>
      </c>
      <c r="C622" t="s">
        <v>596</v>
      </c>
      <c r="D622">
        <v>8715434.1710171495</v>
      </c>
      <c r="F622">
        <f t="shared" si="31"/>
        <v>702</v>
      </c>
      <c r="G622" t="s">
        <v>46</v>
      </c>
      <c r="H622" t="s">
        <v>596</v>
      </c>
      <c r="I622" t="s">
        <v>48</v>
      </c>
      <c r="J622">
        <f t="shared" si="30"/>
        <v>8715434.1710171495</v>
      </c>
      <c r="K622" s="17">
        <f t="shared" si="32"/>
        <v>0</v>
      </c>
      <c r="L622">
        <v>702</v>
      </c>
      <c r="M622" s="7" t="s">
        <v>46</v>
      </c>
      <c r="N622" s="7" t="s">
        <v>596</v>
      </c>
      <c r="Q622" s="7">
        <v>8715434.1710171495</v>
      </c>
    </row>
    <row r="623" spans="1:17" x14ac:dyDescent="0.2">
      <c r="A623" s="52">
        <v>635</v>
      </c>
      <c r="B623" t="s">
        <v>46</v>
      </c>
      <c r="C623" t="s">
        <v>597</v>
      </c>
      <c r="D623">
        <v>1680280.4418784701</v>
      </c>
      <c r="F623">
        <f t="shared" si="31"/>
        <v>703</v>
      </c>
      <c r="G623" t="s">
        <v>46</v>
      </c>
      <c r="H623" t="s">
        <v>597</v>
      </c>
      <c r="I623" t="s">
        <v>48</v>
      </c>
      <c r="J623">
        <f t="shared" si="30"/>
        <v>1680280.4418784701</v>
      </c>
      <c r="K623" s="17">
        <f t="shared" si="32"/>
        <v>0</v>
      </c>
      <c r="L623">
        <v>703</v>
      </c>
      <c r="M623" s="7" t="s">
        <v>46</v>
      </c>
      <c r="N623" s="7" t="s">
        <v>597</v>
      </c>
      <c r="Q623" s="7">
        <v>1680280.4418784701</v>
      </c>
    </row>
    <row r="624" spans="1:17" x14ac:dyDescent="0.2">
      <c r="A624" s="52">
        <v>636</v>
      </c>
      <c r="B624" t="s">
        <v>919</v>
      </c>
      <c r="C624" t="s">
        <v>920</v>
      </c>
      <c r="D624">
        <v>25105562.797137111</v>
      </c>
      <c r="F624">
        <f t="shared" si="31"/>
        <v>704</v>
      </c>
      <c r="G624" t="s">
        <v>919</v>
      </c>
      <c r="H624" t="s">
        <v>920</v>
      </c>
      <c r="I624" t="s">
        <v>46</v>
      </c>
      <c r="J624">
        <f t="shared" si="30"/>
        <v>25105562.797137111</v>
      </c>
      <c r="K624" s="17">
        <f t="shared" si="32"/>
        <v>0</v>
      </c>
      <c r="L624">
        <v>704</v>
      </c>
      <c r="M624" s="7" t="s">
        <v>919</v>
      </c>
      <c r="N624" s="7" t="s">
        <v>920</v>
      </c>
      <c r="Q624" s="7">
        <v>25105562.797137111</v>
      </c>
    </row>
    <row r="625" spans="1:17" x14ac:dyDescent="0.2">
      <c r="A625" s="52">
        <v>637</v>
      </c>
      <c r="B625"/>
      <c r="C625"/>
      <c r="F625">
        <f t="shared" si="31"/>
        <v>705</v>
      </c>
      <c r="J625">
        <f t="shared" si="30"/>
        <v>0</v>
      </c>
      <c r="K625" s="17">
        <f t="shared" si="32"/>
        <v>0</v>
      </c>
      <c r="L625">
        <v>705</v>
      </c>
      <c r="Q625" s="7"/>
    </row>
    <row r="626" spans="1:17" x14ac:dyDescent="0.2">
      <c r="A626" s="52">
        <v>638</v>
      </c>
      <c r="B626" t="s">
        <v>46</v>
      </c>
      <c r="C626" t="s">
        <v>598</v>
      </c>
      <c r="D626">
        <v>3849.2252483193683</v>
      </c>
      <c r="F626">
        <f t="shared" si="31"/>
        <v>706</v>
      </c>
      <c r="G626" t="s">
        <v>46</v>
      </c>
      <c r="H626" t="s">
        <v>598</v>
      </c>
      <c r="I626" t="s">
        <v>48</v>
      </c>
      <c r="J626">
        <f t="shared" si="30"/>
        <v>3849.2252483193683</v>
      </c>
      <c r="K626" s="17">
        <f t="shared" si="32"/>
        <v>0</v>
      </c>
      <c r="L626">
        <v>706</v>
      </c>
      <c r="M626" s="7" t="s">
        <v>46</v>
      </c>
      <c r="N626" s="7" t="s">
        <v>598</v>
      </c>
      <c r="Q626" s="7">
        <v>3849.2252483193683</v>
      </c>
    </row>
    <row r="627" spans="1:17" x14ac:dyDescent="0.2">
      <c r="A627" s="52">
        <v>639</v>
      </c>
      <c r="B627" t="s">
        <v>46</v>
      </c>
      <c r="C627" t="s">
        <v>46</v>
      </c>
      <c r="F627">
        <f t="shared" si="31"/>
        <v>707</v>
      </c>
      <c r="G627" t="s">
        <v>46</v>
      </c>
      <c r="H627" t="s">
        <v>46</v>
      </c>
      <c r="I627" t="s">
        <v>46</v>
      </c>
      <c r="J627">
        <f t="shared" si="30"/>
        <v>0</v>
      </c>
      <c r="K627" s="17">
        <f t="shared" si="32"/>
        <v>0</v>
      </c>
      <c r="L627">
        <v>707</v>
      </c>
      <c r="M627" s="7" t="s">
        <v>46</v>
      </c>
      <c r="N627" s="7" t="s">
        <v>46</v>
      </c>
      <c r="Q627" s="7"/>
    </row>
    <row r="628" spans="1:17" x14ac:dyDescent="0.2">
      <c r="A628" s="52">
        <v>640</v>
      </c>
      <c r="B628" t="s">
        <v>46</v>
      </c>
      <c r="C628" t="s">
        <v>599</v>
      </c>
      <c r="F628">
        <f t="shared" si="31"/>
        <v>708</v>
      </c>
      <c r="G628" t="s">
        <v>46</v>
      </c>
      <c r="H628" t="s">
        <v>599</v>
      </c>
      <c r="I628" t="s">
        <v>46</v>
      </c>
      <c r="J628">
        <f t="shared" si="30"/>
        <v>0</v>
      </c>
      <c r="K628" s="17">
        <f t="shared" si="32"/>
        <v>0</v>
      </c>
      <c r="L628">
        <v>708</v>
      </c>
      <c r="M628" s="7" t="s">
        <v>46</v>
      </c>
      <c r="N628" s="7" t="s">
        <v>599</v>
      </c>
      <c r="Q628" s="7"/>
    </row>
    <row r="629" spans="1:17" x14ac:dyDescent="0.2">
      <c r="A629" s="52">
        <v>641</v>
      </c>
      <c r="B629" t="s">
        <v>46</v>
      </c>
      <c r="C629" t="s">
        <v>600</v>
      </c>
      <c r="D629">
        <v>2402307.79</v>
      </c>
      <c r="F629">
        <f t="shared" si="31"/>
        <v>709</v>
      </c>
      <c r="G629" t="s">
        <v>46</v>
      </c>
      <c r="H629" t="s">
        <v>600</v>
      </c>
      <c r="I629" t="s">
        <v>46</v>
      </c>
      <c r="J629">
        <f t="shared" si="30"/>
        <v>2402307.79</v>
      </c>
      <c r="K629" s="17">
        <f t="shared" si="32"/>
        <v>0</v>
      </c>
      <c r="L629">
        <v>709</v>
      </c>
      <c r="M629" s="7" t="s">
        <v>46</v>
      </c>
      <c r="N629" s="7" t="s">
        <v>600</v>
      </c>
      <c r="Q629" s="7">
        <v>2402307.79</v>
      </c>
    </row>
    <row r="630" spans="1:17" x14ac:dyDescent="0.2">
      <c r="A630" s="52">
        <v>642</v>
      </c>
      <c r="B630" t="s">
        <v>46</v>
      </c>
      <c r="C630" t="s">
        <v>601</v>
      </c>
      <c r="D630">
        <v>0</v>
      </c>
      <c r="F630">
        <f t="shared" si="31"/>
        <v>710</v>
      </c>
      <c r="G630" t="s">
        <v>46</v>
      </c>
      <c r="H630" t="s">
        <v>601</v>
      </c>
      <c r="I630" t="s">
        <v>46</v>
      </c>
      <c r="J630">
        <f t="shared" si="30"/>
        <v>0</v>
      </c>
      <c r="K630" s="17">
        <f t="shared" si="32"/>
        <v>0</v>
      </c>
      <c r="L630">
        <v>710</v>
      </c>
      <c r="M630" s="7" t="s">
        <v>46</v>
      </c>
      <c r="N630" s="7" t="s">
        <v>601</v>
      </c>
      <c r="Q630" s="7">
        <v>0</v>
      </c>
    </row>
    <row r="631" spans="1:17" x14ac:dyDescent="0.2">
      <c r="A631" s="52">
        <v>644</v>
      </c>
      <c r="B631" t="s">
        <v>46</v>
      </c>
      <c r="C631" t="s">
        <v>46</v>
      </c>
      <c r="F631">
        <f t="shared" si="31"/>
        <v>711</v>
      </c>
      <c r="G631" t="s">
        <v>46</v>
      </c>
      <c r="H631" t="s">
        <v>46</v>
      </c>
      <c r="I631" t="s">
        <v>46</v>
      </c>
      <c r="J631">
        <f t="shared" si="30"/>
        <v>0</v>
      </c>
      <c r="K631" s="17">
        <f t="shared" si="32"/>
        <v>0</v>
      </c>
      <c r="L631">
        <v>711</v>
      </c>
      <c r="M631" s="7" t="s">
        <v>46</v>
      </c>
      <c r="N631" s="7" t="s">
        <v>46</v>
      </c>
      <c r="Q631" s="7"/>
    </row>
    <row r="632" spans="1:17" x14ac:dyDescent="0.2">
      <c r="A632" s="52">
        <v>645</v>
      </c>
      <c r="B632" t="s">
        <v>46</v>
      </c>
      <c r="C632" t="s">
        <v>602</v>
      </c>
      <c r="F632">
        <f t="shared" si="31"/>
        <v>712</v>
      </c>
      <c r="G632" t="s">
        <v>46</v>
      </c>
      <c r="H632" t="s">
        <v>602</v>
      </c>
      <c r="I632" t="s">
        <v>46</v>
      </c>
      <c r="J632">
        <f t="shared" si="30"/>
        <v>0</v>
      </c>
      <c r="K632" s="17">
        <f t="shared" si="32"/>
        <v>0</v>
      </c>
      <c r="L632">
        <v>712</v>
      </c>
      <c r="M632" s="7" t="s">
        <v>46</v>
      </c>
      <c r="N632" s="7" t="s">
        <v>602</v>
      </c>
      <c r="Q632" s="7"/>
    </row>
    <row r="633" spans="1:17" x14ac:dyDescent="0.2">
      <c r="A633" s="52">
        <v>646</v>
      </c>
      <c r="B633" t="s">
        <v>46</v>
      </c>
      <c r="C633" t="s">
        <v>601</v>
      </c>
      <c r="D633">
        <v>0</v>
      </c>
      <c r="F633">
        <f t="shared" si="31"/>
        <v>713</v>
      </c>
      <c r="G633" t="s">
        <v>46</v>
      </c>
      <c r="H633" t="s">
        <v>601</v>
      </c>
      <c r="I633" t="s">
        <v>46</v>
      </c>
      <c r="J633">
        <f t="shared" si="30"/>
        <v>0</v>
      </c>
      <c r="K633" s="17">
        <f t="shared" si="32"/>
        <v>0</v>
      </c>
      <c r="L633">
        <v>713</v>
      </c>
      <c r="M633" s="7" t="s">
        <v>46</v>
      </c>
      <c r="N633" s="7" t="s">
        <v>601</v>
      </c>
      <c r="Q633" s="7">
        <v>0</v>
      </c>
    </row>
    <row r="634" spans="1:17" x14ac:dyDescent="0.2">
      <c r="A634" s="52">
        <v>648</v>
      </c>
      <c r="B634" t="s">
        <v>46</v>
      </c>
      <c r="C634" t="s">
        <v>46</v>
      </c>
      <c r="F634">
        <f t="shared" si="31"/>
        <v>714</v>
      </c>
      <c r="G634" t="s">
        <v>46</v>
      </c>
      <c r="H634" t="s">
        <v>46</v>
      </c>
      <c r="I634" t="s">
        <v>46</v>
      </c>
      <c r="J634">
        <f t="shared" si="30"/>
        <v>0</v>
      </c>
      <c r="K634" s="17">
        <f t="shared" si="32"/>
        <v>0</v>
      </c>
      <c r="L634">
        <v>714</v>
      </c>
      <c r="M634" s="7" t="s">
        <v>46</v>
      </c>
      <c r="N634" s="7" t="s">
        <v>46</v>
      </c>
      <c r="Q634" s="7"/>
    </row>
    <row r="635" spans="1:17" x14ac:dyDescent="0.2">
      <c r="A635" s="52">
        <v>649</v>
      </c>
      <c r="B635" t="s">
        <v>46</v>
      </c>
      <c r="C635" t="s">
        <v>603</v>
      </c>
      <c r="F635">
        <f t="shared" si="31"/>
        <v>715</v>
      </c>
      <c r="G635" t="s">
        <v>46</v>
      </c>
      <c r="H635" t="s">
        <v>603</v>
      </c>
      <c r="I635" t="s">
        <v>46</v>
      </c>
      <c r="J635">
        <f t="shared" ref="J635:J698" si="33">VLOOKUP(F635,$L$1:$Q$1034,6,FALSE)</f>
        <v>0</v>
      </c>
      <c r="K635" s="17">
        <f t="shared" si="32"/>
        <v>0</v>
      </c>
      <c r="L635">
        <v>715</v>
      </c>
      <c r="M635" s="7" t="s">
        <v>46</v>
      </c>
      <c r="N635" s="7" t="s">
        <v>603</v>
      </c>
      <c r="Q635" s="7"/>
    </row>
    <row r="636" spans="1:17" x14ac:dyDescent="0.2">
      <c r="A636" s="52">
        <v>650</v>
      </c>
      <c r="B636" t="s">
        <v>46</v>
      </c>
      <c r="C636" t="s">
        <v>604</v>
      </c>
      <c r="D636">
        <v>0</v>
      </c>
      <c r="F636">
        <f t="shared" si="31"/>
        <v>716</v>
      </c>
      <c r="G636" t="s">
        <v>46</v>
      </c>
      <c r="H636" t="s">
        <v>604</v>
      </c>
      <c r="J636">
        <f t="shared" si="33"/>
        <v>0</v>
      </c>
      <c r="K636" s="17">
        <f t="shared" si="32"/>
        <v>0</v>
      </c>
      <c r="L636">
        <v>716</v>
      </c>
      <c r="M636" s="7" t="s">
        <v>46</v>
      </c>
      <c r="N636" s="7" t="s">
        <v>604</v>
      </c>
      <c r="Q636" s="7">
        <v>0</v>
      </c>
    </row>
    <row r="637" spans="1:17" x14ac:dyDescent="0.2">
      <c r="A637" s="52">
        <v>651</v>
      </c>
      <c r="B637" t="s">
        <v>46</v>
      </c>
      <c r="C637" t="s">
        <v>921</v>
      </c>
      <c r="D637">
        <v>1712637.340838013</v>
      </c>
      <c r="F637">
        <f t="shared" si="31"/>
        <v>717</v>
      </c>
      <c r="G637" t="s">
        <v>46</v>
      </c>
      <c r="H637" t="s">
        <v>921</v>
      </c>
      <c r="I637" t="s">
        <v>46</v>
      </c>
      <c r="J637">
        <f t="shared" si="33"/>
        <v>1712637.340838013</v>
      </c>
      <c r="K637" s="17">
        <f t="shared" si="32"/>
        <v>0</v>
      </c>
      <c r="L637">
        <v>717</v>
      </c>
      <c r="M637" s="7" t="s">
        <v>46</v>
      </c>
      <c r="N637" s="7" t="s">
        <v>921</v>
      </c>
      <c r="Q637" s="7">
        <v>1712637.340838013</v>
      </c>
    </row>
    <row r="638" spans="1:17" x14ac:dyDescent="0.2">
      <c r="A638" s="52">
        <v>652</v>
      </c>
      <c r="B638" t="s">
        <v>46</v>
      </c>
      <c r="C638" t="s">
        <v>606</v>
      </c>
      <c r="D638">
        <v>324850.7733650516</v>
      </c>
      <c r="F638">
        <f t="shared" si="31"/>
        <v>718</v>
      </c>
      <c r="G638" t="s">
        <v>46</v>
      </c>
      <c r="H638" t="s">
        <v>606</v>
      </c>
      <c r="I638" t="s">
        <v>46</v>
      </c>
      <c r="J638">
        <f t="shared" si="33"/>
        <v>324850.7733650516</v>
      </c>
      <c r="K638" s="17">
        <f t="shared" si="32"/>
        <v>0</v>
      </c>
      <c r="L638">
        <v>718</v>
      </c>
      <c r="M638" s="7" t="s">
        <v>46</v>
      </c>
      <c r="N638" s="7" t="s">
        <v>606</v>
      </c>
      <c r="Q638" s="7">
        <v>324850.7733650516</v>
      </c>
    </row>
    <row r="639" spans="1:17" x14ac:dyDescent="0.2">
      <c r="A639" s="52" t="s">
        <v>1355</v>
      </c>
      <c r="B639"/>
      <c r="C639"/>
      <c r="F639">
        <f t="shared" si="31"/>
        <v>719</v>
      </c>
      <c r="J639">
        <f t="shared" si="33"/>
        <v>0</v>
      </c>
      <c r="K639" s="17">
        <f t="shared" si="32"/>
        <v>0</v>
      </c>
      <c r="L639">
        <v>719</v>
      </c>
      <c r="M639" s="7" t="s">
        <v>46</v>
      </c>
      <c r="N639" s="7" t="s">
        <v>46</v>
      </c>
      <c r="Q639" s="7"/>
    </row>
    <row r="640" spans="1:17" x14ac:dyDescent="0.2">
      <c r="A640" s="52" t="s">
        <v>1356</v>
      </c>
      <c r="B640" t="s">
        <v>1286</v>
      </c>
      <c r="C640"/>
      <c r="D640">
        <v>0</v>
      </c>
      <c r="F640">
        <f t="shared" si="31"/>
        <v>720</v>
      </c>
      <c r="H640" s="7" t="s">
        <v>1225</v>
      </c>
      <c r="J640">
        <f t="shared" si="33"/>
        <v>0</v>
      </c>
      <c r="K640" s="17">
        <f t="shared" si="32"/>
        <v>0</v>
      </c>
      <c r="L640">
        <v>720</v>
      </c>
      <c r="N640" s="7" t="s">
        <v>1225</v>
      </c>
      <c r="Q640" s="7">
        <v>0</v>
      </c>
    </row>
    <row r="641" spans="1:17" x14ac:dyDescent="0.2">
      <c r="A641" s="52">
        <v>653</v>
      </c>
      <c r="B641" t="s">
        <v>46</v>
      </c>
      <c r="C641" t="s">
        <v>46</v>
      </c>
      <c r="F641">
        <f t="shared" si="31"/>
        <v>721</v>
      </c>
      <c r="G641" t="s">
        <v>46</v>
      </c>
      <c r="H641" t="s">
        <v>46</v>
      </c>
      <c r="I641" t="s">
        <v>46</v>
      </c>
      <c r="J641">
        <f t="shared" si="33"/>
        <v>0</v>
      </c>
      <c r="K641" s="17">
        <f t="shared" si="32"/>
        <v>0</v>
      </c>
      <c r="L641">
        <v>721</v>
      </c>
      <c r="Q641" s="7"/>
    </row>
    <row r="642" spans="1:17" x14ac:dyDescent="0.2">
      <c r="A642" s="52">
        <v>654</v>
      </c>
      <c r="B642" t="s">
        <v>46</v>
      </c>
      <c r="C642" t="s">
        <v>607</v>
      </c>
      <c r="D642">
        <v>29549207.926588491</v>
      </c>
      <c r="F642">
        <f t="shared" si="31"/>
        <v>722</v>
      </c>
      <c r="G642" t="s">
        <v>46</v>
      </c>
      <c r="H642" t="s">
        <v>607</v>
      </c>
      <c r="I642" t="s">
        <v>46</v>
      </c>
      <c r="J642">
        <f t="shared" si="33"/>
        <v>29549207.926588491</v>
      </c>
      <c r="K642" s="17">
        <f t="shared" si="32"/>
        <v>0</v>
      </c>
      <c r="L642">
        <v>722</v>
      </c>
      <c r="M642" s="7" t="s">
        <v>46</v>
      </c>
      <c r="N642" s="7" t="s">
        <v>607</v>
      </c>
      <c r="Q642" s="7">
        <v>29549207.926588491</v>
      </c>
    </row>
    <row r="643" spans="1:17" x14ac:dyDescent="0.2">
      <c r="A643" s="52" t="s">
        <v>1357</v>
      </c>
      <c r="B643"/>
      <c r="C643"/>
      <c r="F643">
        <f t="shared" si="31"/>
        <v>723</v>
      </c>
      <c r="J643">
        <f t="shared" si="33"/>
        <v>0</v>
      </c>
      <c r="K643" s="17">
        <f t="shared" si="32"/>
        <v>0</v>
      </c>
      <c r="L643">
        <v>723</v>
      </c>
      <c r="Q643" s="7"/>
    </row>
    <row r="644" spans="1:17" x14ac:dyDescent="0.2">
      <c r="A644" s="52" t="s">
        <v>1358</v>
      </c>
      <c r="B644"/>
      <c r="C644"/>
      <c r="F644">
        <f t="shared" si="31"/>
        <v>724</v>
      </c>
      <c r="J644">
        <f t="shared" si="33"/>
        <v>0</v>
      </c>
      <c r="K644" s="17">
        <f t="shared" si="32"/>
        <v>0</v>
      </c>
      <c r="L644">
        <v>724</v>
      </c>
      <c r="Q644" s="7"/>
    </row>
    <row r="645" spans="1:17" x14ac:dyDescent="0.2">
      <c r="A645" s="52">
        <v>655</v>
      </c>
      <c r="B645" t="s">
        <v>719</v>
      </c>
      <c r="C645"/>
      <c r="F645">
        <f t="shared" si="31"/>
        <v>725</v>
      </c>
      <c r="G645" t="s">
        <v>719</v>
      </c>
      <c r="J645">
        <f t="shared" si="33"/>
        <v>0</v>
      </c>
      <c r="K645" s="17">
        <f t="shared" si="32"/>
        <v>0</v>
      </c>
      <c r="L645">
        <v>725</v>
      </c>
      <c r="M645" s="7" t="s">
        <v>719</v>
      </c>
      <c r="Q645" s="7"/>
    </row>
    <row r="646" spans="1:17" x14ac:dyDescent="0.2">
      <c r="A646" s="52">
        <v>656</v>
      </c>
      <c r="B646" t="s">
        <v>922</v>
      </c>
      <c r="C646"/>
      <c r="F646">
        <f t="shared" si="31"/>
        <v>726</v>
      </c>
      <c r="G646" t="s">
        <v>922</v>
      </c>
      <c r="J646">
        <f t="shared" si="33"/>
        <v>0</v>
      </c>
      <c r="K646" s="17">
        <f t="shared" si="32"/>
        <v>0</v>
      </c>
      <c r="L646">
        <v>726</v>
      </c>
      <c r="M646" s="7" t="s">
        <v>922</v>
      </c>
      <c r="Q646" s="7"/>
    </row>
    <row r="647" spans="1:17" x14ac:dyDescent="0.2">
      <c r="A647" s="52">
        <v>657</v>
      </c>
      <c r="B647" t="s">
        <v>46</v>
      </c>
      <c r="C647" t="s">
        <v>600</v>
      </c>
      <c r="D647">
        <v>1219115</v>
      </c>
      <c r="F647">
        <f t="shared" si="31"/>
        <v>727</v>
      </c>
      <c r="G647" t="s">
        <v>46</v>
      </c>
      <c r="H647" t="s">
        <v>600</v>
      </c>
      <c r="J647">
        <f t="shared" si="33"/>
        <v>1219115</v>
      </c>
      <c r="K647" s="17">
        <f t="shared" si="32"/>
        <v>0</v>
      </c>
      <c r="L647">
        <v>727</v>
      </c>
      <c r="M647" s="7" t="s">
        <v>46</v>
      </c>
      <c r="N647" s="7" t="s">
        <v>600</v>
      </c>
      <c r="Q647" s="7">
        <v>1219115</v>
      </c>
    </row>
    <row r="648" spans="1:17" x14ac:dyDescent="0.2">
      <c r="A648" s="52">
        <v>658</v>
      </c>
      <c r="B648" t="s">
        <v>46</v>
      </c>
      <c r="C648" t="s">
        <v>601</v>
      </c>
      <c r="D648">
        <v>0</v>
      </c>
      <c r="F648">
        <f t="shared" si="31"/>
        <v>728</v>
      </c>
      <c r="G648" t="s">
        <v>46</v>
      </c>
      <c r="H648" t="s">
        <v>601</v>
      </c>
      <c r="J648">
        <f t="shared" si="33"/>
        <v>0</v>
      </c>
      <c r="K648" s="17">
        <f t="shared" si="32"/>
        <v>0</v>
      </c>
      <c r="L648">
        <v>728</v>
      </c>
      <c r="M648" s="7" t="s">
        <v>46</v>
      </c>
      <c r="N648" s="7" t="s">
        <v>601</v>
      </c>
      <c r="Q648" s="7">
        <v>0</v>
      </c>
    </row>
    <row r="649" spans="1:17" x14ac:dyDescent="0.2">
      <c r="A649" s="52">
        <v>659</v>
      </c>
      <c r="B649"/>
      <c r="C649"/>
      <c r="F649">
        <f t="shared" si="31"/>
        <v>729</v>
      </c>
      <c r="J649">
        <f t="shared" si="33"/>
        <v>0</v>
      </c>
      <c r="K649" s="17">
        <f t="shared" si="32"/>
        <v>0</v>
      </c>
      <c r="L649">
        <v>729</v>
      </c>
      <c r="Q649" s="7"/>
    </row>
    <row r="650" spans="1:17" x14ac:dyDescent="0.2">
      <c r="A650" s="52">
        <v>660</v>
      </c>
      <c r="B650"/>
      <c r="C650" t="s">
        <v>923</v>
      </c>
      <c r="D650">
        <v>1219115</v>
      </c>
      <c r="F650">
        <f t="shared" si="31"/>
        <v>730</v>
      </c>
      <c r="H650" t="s">
        <v>923</v>
      </c>
      <c r="J650">
        <f t="shared" si="33"/>
        <v>1219115</v>
      </c>
      <c r="K650" s="17">
        <f t="shared" si="32"/>
        <v>0</v>
      </c>
      <c r="L650">
        <v>730</v>
      </c>
      <c r="N650" s="7" t="s">
        <v>923</v>
      </c>
      <c r="Q650" s="7">
        <v>1219115</v>
      </c>
    </row>
    <row r="651" spans="1:17" x14ac:dyDescent="0.2">
      <c r="A651" s="52">
        <v>661</v>
      </c>
      <c r="B651"/>
      <c r="C651"/>
      <c r="F651">
        <f t="shared" si="31"/>
        <v>731</v>
      </c>
      <c r="J651">
        <f t="shared" si="33"/>
        <v>0</v>
      </c>
      <c r="K651" s="17">
        <f t="shared" si="32"/>
        <v>0</v>
      </c>
      <c r="L651">
        <v>731</v>
      </c>
      <c r="Q651" s="7"/>
    </row>
    <row r="652" spans="1:17" x14ac:dyDescent="0.2">
      <c r="A652" s="52">
        <v>662</v>
      </c>
      <c r="B652" t="s">
        <v>919</v>
      </c>
      <c r="C652" t="s">
        <v>919</v>
      </c>
      <c r="F652">
        <f t="shared" si="31"/>
        <v>732</v>
      </c>
      <c r="J652">
        <f t="shared" si="33"/>
        <v>0</v>
      </c>
      <c r="K652" s="17">
        <f t="shared" si="32"/>
        <v>0</v>
      </c>
      <c r="L652">
        <v>732</v>
      </c>
      <c r="Q652" s="7"/>
    </row>
    <row r="653" spans="1:17" x14ac:dyDescent="0.2">
      <c r="A653" s="52">
        <v>663</v>
      </c>
      <c r="B653" t="s">
        <v>720</v>
      </c>
      <c r="C653"/>
      <c r="F653">
        <f t="shared" si="31"/>
        <v>733</v>
      </c>
      <c r="G653" t="s">
        <v>720</v>
      </c>
      <c r="J653">
        <f t="shared" si="33"/>
        <v>0</v>
      </c>
      <c r="K653" s="17">
        <f t="shared" si="32"/>
        <v>0</v>
      </c>
      <c r="L653">
        <v>733</v>
      </c>
      <c r="M653" s="7" t="s">
        <v>720</v>
      </c>
      <c r="Q653" s="7"/>
    </row>
    <row r="654" spans="1:17" x14ac:dyDescent="0.2">
      <c r="A654" s="52">
        <v>664</v>
      </c>
      <c r="B654" t="s">
        <v>699</v>
      </c>
      <c r="C654"/>
      <c r="F654">
        <f t="shared" ref="F654:F717" si="34">F653+1</f>
        <v>734</v>
      </c>
      <c r="J654">
        <f t="shared" si="33"/>
        <v>0</v>
      </c>
      <c r="K654" s="17">
        <f t="shared" ref="K654:K717" si="35">IF(AND(L654=F654,G654=M654,H654=N654),0,1)</f>
        <v>0</v>
      </c>
      <c r="L654">
        <v>734</v>
      </c>
      <c r="Q654" s="7"/>
    </row>
    <row r="655" spans="1:17" x14ac:dyDescent="0.2">
      <c r="A655" s="52">
        <v>665</v>
      </c>
      <c r="B655" t="s">
        <v>924</v>
      </c>
      <c r="C655"/>
      <c r="F655">
        <f t="shared" si="34"/>
        <v>735</v>
      </c>
      <c r="G655" t="s">
        <v>924</v>
      </c>
      <c r="I655" t="s">
        <v>48</v>
      </c>
      <c r="J655">
        <f t="shared" si="33"/>
        <v>0</v>
      </c>
      <c r="K655" s="17">
        <f t="shared" si="35"/>
        <v>0</v>
      </c>
      <c r="L655">
        <v>735</v>
      </c>
      <c r="M655" s="7" t="s">
        <v>924</v>
      </c>
      <c r="Q655" s="7"/>
    </row>
    <row r="656" spans="1:17" x14ac:dyDescent="0.2">
      <c r="A656" s="52" t="s">
        <v>1164</v>
      </c>
      <c r="B656"/>
      <c r="C656" s="7" t="s">
        <v>1148</v>
      </c>
      <c r="D656">
        <v>-11542068.60784952</v>
      </c>
      <c r="F656">
        <f t="shared" si="34"/>
        <v>736</v>
      </c>
      <c r="G656" s="7" t="s">
        <v>1226</v>
      </c>
      <c r="H656" s="7"/>
      <c r="I656" t="s">
        <v>46</v>
      </c>
      <c r="J656">
        <f t="shared" si="33"/>
        <v>-11542068.60784952</v>
      </c>
      <c r="K656" s="17">
        <f t="shared" si="35"/>
        <v>0</v>
      </c>
      <c r="L656">
        <v>736</v>
      </c>
      <c r="M656" s="7" t="s">
        <v>1226</v>
      </c>
      <c r="Q656" s="7">
        <v>-11542068.60784952</v>
      </c>
    </row>
    <row r="657" spans="1:17" x14ac:dyDescent="0.2">
      <c r="A657" s="52" t="s">
        <v>1165</v>
      </c>
      <c r="B657"/>
      <c r="C657" s="7" t="s">
        <v>1149</v>
      </c>
      <c r="D657">
        <v>3745731.389146925</v>
      </c>
      <c r="F657">
        <f t="shared" si="34"/>
        <v>737</v>
      </c>
      <c r="G657" s="7" t="s">
        <v>1227</v>
      </c>
      <c r="H657" s="7"/>
      <c r="I657" t="s">
        <v>48</v>
      </c>
      <c r="J657">
        <f t="shared" si="33"/>
        <v>3745731.389146925</v>
      </c>
      <c r="K657" s="17">
        <f t="shared" si="35"/>
        <v>0</v>
      </c>
      <c r="L657">
        <v>737</v>
      </c>
      <c r="M657" s="7" t="s">
        <v>1227</v>
      </c>
      <c r="Q657" s="7">
        <v>3745731.389146925</v>
      </c>
    </row>
    <row r="658" spans="1:17" x14ac:dyDescent="0.2">
      <c r="B658"/>
      <c r="C658" s="7" t="s">
        <v>1150</v>
      </c>
      <c r="D658">
        <v>-7796337.2187025947</v>
      </c>
      <c r="F658">
        <f t="shared" si="34"/>
        <v>738</v>
      </c>
      <c r="G658" s="7"/>
      <c r="H658" s="7" t="s">
        <v>1150</v>
      </c>
      <c r="J658">
        <f t="shared" si="33"/>
        <v>-7796337.2187025947</v>
      </c>
      <c r="K658" s="17">
        <f t="shared" si="35"/>
        <v>0</v>
      </c>
      <c r="L658">
        <v>738</v>
      </c>
      <c r="N658" s="7" t="s">
        <v>1150</v>
      </c>
      <c r="Q658" s="7">
        <v>-7796337.2187025947</v>
      </c>
    </row>
    <row r="659" spans="1:17" x14ac:dyDescent="0.2">
      <c r="B659"/>
      <c r="C659"/>
      <c r="F659">
        <f t="shared" si="34"/>
        <v>739</v>
      </c>
      <c r="J659">
        <f t="shared" si="33"/>
        <v>0</v>
      </c>
      <c r="K659" s="17">
        <f t="shared" si="35"/>
        <v>0</v>
      </c>
      <c r="L659">
        <v>739</v>
      </c>
      <c r="Q659" s="7"/>
    </row>
    <row r="660" spans="1:17" x14ac:dyDescent="0.2">
      <c r="A660" s="52">
        <v>667</v>
      </c>
      <c r="B660" t="s">
        <v>925</v>
      </c>
      <c r="C660"/>
      <c r="D660">
        <v>11033772.714170994</v>
      </c>
      <c r="F660">
        <f t="shared" si="34"/>
        <v>740</v>
      </c>
      <c r="G660" t="s">
        <v>925</v>
      </c>
      <c r="I660" t="s">
        <v>48</v>
      </c>
      <c r="J660">
        <f t="shared" si="33"/>
        <v>11033772.714170994</v>
      </c>
      <c r="K660" s="17">
        <f t="shared" si="35"/>
        <v>0</v>
      </c>
      <c r="L660">
        <v>740</v>
      </c>
      <c r="M660" s="7" t="s">
        <v>925</v>
      </c>
      <c r="Q660" s="7">
        <v>11033772.714170994</v>
      </c>
    </row>
    <row r="661" spans="1:17" x14ac:dyDescent="0.2">
      <c r="B661"/>
      <c r="C661"/>
      <c r="F661">
        <f t="shared" si="34"/>
        <v>741</v>
      </c>
      <c r="J661">
        <f t="shared" si="33"/>
        <v>0</v>
      </c>
      <c r="K661" s="17">
        <f t="shared" si="35"/>
        <v>0</v>
      </c>
      <c r="L661">
        <v>741</v>
      </c>
      <c r="Q661" s="7"/>
    </row>
    <row r="662" spans="1:17" x14ac:dyDescent="0.2">
      <c r="A662" s="52">
        <v>669</v>
      </c>
      <c r="B662" t="s">
        <v>610</v>
      </c>
      <c r="C662"/>
      <c r="F662">
        <f t="shared" si="34"/>
        <v>742</v>
      </c>
      <c r="G662" t="s">
        <v>610</v>
      </c>
      <c r="J662">
        <f t="shared" si="33"/>
        <v>0</v>
      </c>
      <c r="K662" s="17">
        <f t="shared" si="35"/>
        <v>0</v>
      </c>
      <c r="L662">
        <v>742</v>
      </c>
      <c r="M662" s="7" t="s">
        <v>610</v>
      </c>
      <c r="Q662" s="7"/>
    </row>
    <row r="663" spans="1:17" x14ac:dyDescent="0.2">
      <c r="A663" s="52">
        <v>670</v>
      </c>
      <c r="B663"/>
      <c r="C663"/>
      <c r="F663">
        <f t="shared" si="34"/>
        <v>743</v>
      </c>
      <c r="J663">
        <f t="shared" si="33"/>
        <v>0</v>
      </c>
      <c r="K663" s="17">
        <f t="shared" si="35"/>
        <v>0</v>
      </c>
      <c r="L663">
        <v>743</v>
      </c>
      <c r="Q663" s="7"/>
    </row>
    <row r="664" spans="1:17" x14ac:dyDescent="0.2">
      <c r="A664" s="52">
        <v>671</v>
      </c>
      <c r="B664" t="s">
        <v>611</v>
      </c>
      <c r="C664"/>
      <c r="D664">
        <v>4538977.4670740031</v>
      </c>
      <c r="F664">
        <f t="shared" si="34"/>
        <v>744</v>
      </c>
      <c r="G664" t="s">
        <v>611</v>
      </c>
      <c r="J664">
        <f t="shared" si="33"/>
        <v>4538977.4670740031</v>
      </c>
      <c r="K664" s="17">
        <f t="shared" si="35"/>
        <v>0</v>
      </c>
      <c r="L664">
        <v>744</v>
      </c>
      <c r="M664" s="7" t="s">
        <v>611</v>
      </c>
      <c r="Q664" s="7">
        <v>4538977.4670740031</v>
      </c>
    </row>
    <row r="665" spans="1:17" x14ac:dyDescent="0.2">
      <c r="A665" s="52">
        <v>672</v>
      </c>
      <c r="B665"/>
      <c r="C665"/>
      <c r="F665">
        <f t="shared" si="34"/>
        <v>745</v>
      </c>
      <c r="J665">
        <f t="shared" si="33"/>
        <v>0</v>
      </c>
      <c r="K665" s="17">
        <f t="shared" si="35"/>
        <v>0</v>
      </c>
      <c r="L665">
        <v>745</v>
      </c>
      <c r="Q665" s="7"/>
    </row>
    <row r="666" spans="1:17" x14ac:dyDescent="0.2">
      <c r="A666" s="52">
        <v>673</v>
      </c>
      <c r="B666" t="s">
        <v>926</v>
      </c>
      <c r="C666"/>
      <c r="F666">
        <f t="shared" si="34"/>
        <v>746</v>
      </c>
      <c r="G666" t="s">
        <v>926</v>
      </c>
      <c r="J666">
        <f t="shared" si="33"/>
        <v>0</v>
      </c>
      <c r="K666" s="17">
        <f t="shared" si="35"/>
        <v>0</v>
      </c>
      <c r="L666">
        <v>746</v>
      </c>
      <c r="M666" s="7" t="s">
        <v>926</v>
      </c>
      <c r="Q666" s="7"/>
    </row>
    <row r="667" spans="1:17" x14ac:dyDescent="0.2">
      <c r="A667" s="52">
        <v>674</v>
      </c>
      <c r="B667" t="s">
        <v>46</v>
      </c>
      <c r="C667" t="s">
        <v>613</v>
      </c>
      <c r="D667">
        <v>-2165607.8714310843</v>
      </c>
      <c r="F667">
        <f t="shared" si="34"/>
        <v>747</v>
      </c>
      <c r="G667" t="s">
        <v>46</v>
      </c>
      <c r="H667" t="s">
        <v>613</v>
      </c>
      <c r="J667">
        <f t="shared" si="33"/>
        <v>-2165607.8714310843</v>
      </c>
      <c r="K667" s="17">
        <f t="shared" si="35"/>
        <v>0</v>
      </c>
      <c r="L667">
        <v>747</v>
      </c>
      <c r="M667" s="7" t="s">
        <v>46</v>
      </c>
      <c r="N667" s="7" t="s">
        <v>613</v>
      </c>
      <c r="Q667" s="7">
        <v>-2165607.8714310843</v>
      </c>
    </row>
    <row r="668" spans="1:17" x14ac:dyDescent="0.2">
      <c r="A668" s="52">
        <v>675</v>
      </c>
      <c r="B668" t="s">
        <v>46</v>
      </c>
      <c r="C668" t="s">
        <v>614</v>
      </c>
      <c r="D668">
        <v>276879.21532919962</v>
      </c>
      <c r="F668">
        <f t="shared" si="34"/>
        <v>748</v>
      </c>
      <c r="G668" t="s">
        <v>46</v>
      </c>
      <c r="H668" t="s">
        <v>614</v>
      </c>
      <c r="J668">
        <f t="shared" si="33"/>
        <v>276879.21532919962</v>
      </c>
      <c r="K668" s="17">
        <f t="shared" si="35"/>
        <v>0</v>
      </c>
      <c r="L668">
        <v>748</v>
      </c>
      <c r="M668" s="7" t="s">
        <v>46</v>
      </c>
      <c r="N668" s="7" t="s">
        <v>614</v>
      </c>
      <c r="Q668" s="7">
        <v>276879.21532919962</v>
      </c>
    </row>
    <row r="669" spans="1:17" x14ac:dyDescent="0.2">
      <c r="A669" s="52">
        <v>676</v>
      </c>
      <c r="B669" t="s">
        <v>46</v>
      </c>
      <c r="C669" t="s">
        <v>666</v>
      </c>
      <c r="D669">
        <v>-114137.24047282532</v>
      </c>
      <c r="F669">
        <f t="shared" si="34"/>
        <v>749</v>
      </c>
      <c r="G669" t="s">
        <v>46</v>
      </c>
      <c r="H669" t="s">
        <v>666</v>
      </c>
      <c r="J669">
        <f t="shared" si="33"/>
        <v>-114137.24047282532</v>
      </c>
      <c r="K669" s="17">
        <f t="shared" si="35"/>
        <v>0</v>
      </c>
      <c r="L669">
        <v>749</v>
      </c>
      <c r="M669" s="7" t="s">
        <v>46</v>
      </c>
      <c r="N669" s="7" t="s">
        <v>666</v>
      </c>
      <c r="Q669" s="7">
        <v>-114137.24047282532</v>
      </c>
    </row>
    <row r="670" spans="1:17" x14ac:dyDescent="0.2">
      <c r="A670" s="80">
        <v>677</v>
      </c>
      <c r="B670" s="81" t="s">
        <v>46</v>
      </c>
      <c r="C670" s="81" t="s">
        <v>615</v>
      </c>
      <c r="D670" s="81">
        <v>-2002865.89657471</v>
      </c>
      <c r="E670" s="81"/>
      <c r="F670">
        <f t="shared" si="34"/>
        <v>750</v>
      </c>
      <c r="G670" s="81" t="s">
        <v>46</v>
      </c>
      <c r="H670" s="81" t="s">
        <v>615</v>
      </c>
      <c r="I670" s="81"/>
      <c r="J670">
        <f t="shared" si="33"/>
        <v>-2002865.89657471</v>
      </c>
      <c r="K670" s="17">
        <f t="shared" si="35"/>
        <v>0</v>
      </c>
      <c r="L670">
        <v>750</v>
      </c>
      <c r="M670" s="7" t="s">
        <v>46</v>
      </c>
      <c r="N670" s="7" t="s">
        <v>615</v>
      </c>
      <c r="Q670" s="7">
        <v>-2002865.89657471</v>
      </c>
    </row>
    <row r="671" spans="1:17" x14ac:dyDescent="0.2">
      <c r="A671" s="80">
        <v>678</v>
      </c>
      <c r="B671" s="81" t="s">
        <v>927</v>
      </c>
      <c r="C671" s="81"/>
      <c r="D671" s="81"/>
      <c r="E671" s="81"/>
      <c r="F671">
        <f t="shared" si="34"/>
        <v>751</v>
      </c>
      <c r="G671" s="81" t="s">
        <v>927</v>
      </c>
      <c r="H671" s="81"/>
      <c r="I671" s="81"/>
      <c r="J671">
        <f t="shared" si="33"/>
        <v>0</v>
      </c>
      <c r="K671" s="17">
        <f t="shared" si="35"/>
        <v>0</v>
      </c>
      <c r="L671">
        <v>751</v>
      </c>
      <c r="M671" s="7" t="s">
        <v>927</v>
      </c>
      <c r="Q671" s="7"/>
    </row>
    <row r="672" spans="1:17" x14ac:dyDescent="0.2">
      <c r="A672" s="80">
        <v>679</v>
      </c>
      <c r="B672" s="81" t="s">
        <v>350</v>
      </c>
      <c r="C672" s="81"/>
      <c r="D672" s="81"/>
      <c r="E672" s="81"/>
      <c r="F672">
        <f t="shared" si="34"/>
        <v>752</v>
      </c>
      <c r="G672" s="81" t="s">
        <v>699</v>
      </c>
      <c r="H672" s="81"/>
      <c r="I672" s="81"/>
      <c r="J672">
        <f t="shared" si="33"/>
        <v>0</v>
      </c>
      <c r="K672" s="17">
        <f t="shared" si="35"/>
        <v>0</v>
      </c>
      <c r="L672">
        <v>752</v>
      </c>
      <c r="M672" s="7" t="s">
        <v>699</v>
      </c>
      <c r="Q672" s="7"/>
    </row>
    <row r="673" spans="1:17" x14ac:dyDescent="0.2">
      <c r="A673" s="80">
        <v>680</v>
      </c>
      <c r="B673" s="81" t="s">
        <v>46</v>
      </c>
      <c r="C673" s="81" t="s">
        <v>46</v>
      </c>
      <c r="D673" s="81">
        <v>1117032914.7908282</v>
      </c>
      <c r="E673" s="81"/>
      <c r="F673">
        <f t="shared" si="34"/>
        <v>753</v>
      </c>
      <c r="G673" s="81" t="s">
        <v>350</v>
      </c>
      <c r="H673" s="81"/>
      <c r="I673" s="81"/>
      <c r="J673">
        <f t="shared" si="33"/>
        <v>1117032914.7908282</v>
      </c>
      <c r="K673" s="17">
        <f t="shared" si="35"/>
        <v>0</v>
      </c>
      <c r="L673">
        <v>753</v>
      </c>
      <c r="M673" s="7" t="s">
        <v>350</v>
      </c>
      <c r="Q673" s="7">
        <v>1117032914.7908282</v>
      </c>
    </row>
    <row r="674" spans="1:17" x14ac:dyDescent="0.2">
      <c r="A674" s="80">
        <v>681</v>
      </c>
      <c r="B674" s="81" t="s">
        <v>928</v>
      </c>
      <c r="C674" s="81"/>
      <c r="D674" s="81"/>
      <c r="E674" s="81"/>
      <c r="F674">
        <f t="shared" si="34"/>
        <v>754</v>
      </c>
      <c r="G674" s="81" t="s">
        <v>46</v>
      </c>
      <c r="H674" s="81" t="s">
        <v>46</v>
      </c>
      <c r="I674" s="81"/>
      <c r="J674">
        <f t="shared" si="33"/>
        <v>0</v>
      </c>
      <c r="K674" s="17">
        <f t="shared" si="35"/>
        <v>0</v>
      </c>
      <c r="L674">
        <v>754</v>
      </c>
      <c r="M674" s="7" t="s">
        <v>46</v>
      </c>
      <c r="N674" s="7" t="s">
        <v>46</v>
      </c>
      <c r="Q674" s="7"/>
    </row>
    <row r="675" spans="1:17" x14ac:dyDescent="0.2">
      <c r="A675" s="80">
        <v>682</v>
      </c>
      <c r="B675" s="81" t="s">
        <v>46</v>
      </c>
      <c r="C675" s="81" t="s">
        <v>929</v>
      </c>
      <c r="D675" s="81"/>
      <c r="E675" s="81"/>
      <c r="F675">
        <f t="shared" si="34"/>
        <v>755</v>
      </c>
      <c r="G675" s="81" t="s">
        <v>928</v>
      </c>
      <c r="H675" s="81"/>
      <c r="I675" s="81"/>
      <c r="J675">
        <f t="shared" si="33"/>
        <v>0</v>
      </c>
      <c r="K675" s="17">
        <f t="shared" si="35"/>
        <v>0</v>
      </c>
      <c r="L675">
        <v>755</v>
      </c>
      <c r="M675" s="7" t="s">
        <v>928</v>
      </c>
      <c r="Q675" s="7"/>
    </row>
    <row r="676" spans="1:17" x14ac:dyDescent="0.2">
      <c r="A676" s="80">
        <v>683</v>
      </c>
      <c r="B676" s="81" t="s">
        <v>46</v>
      </c>
      <c r="C676" s="81" t="s">
        <v>578</v>
      </c>
      <c r="D676" s="81">
        <v>746817824.95303774</v>
      </c>
      <c r="E676" s="81"/>
      <c r="F676">
        <f t="shared" si="34"/>
        <v>756</v>
      </c>
      <c r="G676" s="81" t="s">
        <v>46</v>
      </c>
      <c r="H676" s="81" t="s">
        <v>929</v>
      </c>
      <c r="I676" s="81"/>
      <c r="J676">
        <f t="shared" si="33"/>
        <v>746817824.95303774</v>
      </c>
      <c r="K676" s="17">
        <f t="shared" si="35"/>
        <v>0</v>
      </c>
      <c r="L676">
        <v>756</v>
      </c>
      <c r="M676" s="7" t="s">
        <v>46</v>
      </c>
      <c r="N676" s="7" t="s">
        <v>929</v>
      </c>
      <c r="Q676" s="7">
        <v>746817824.95303774</v>
      </c>
    </row>
    <row r="677" spans="1:17" x14ac:dyDescent="0.2">
      <c r="A677" s="80">
        <v>684</v>
      </c>
      <c r="B677" s="81" t="s">
        <v>46</v>
      </c>
      <c r="C677" s="81" t="s">
        <v>930</v>
      </c>
      <c r="D677" s="81">
        <v>142563777.40413702</v>
      </c>
      <c r="E677" s="81"/>
      <c r="F677">
        <f t="shared" si="34"/>
        <v>757</v>
      </c>
      <c r="G677" s="81" t="s">
        <v>46</v>
      </c>
      <c r="H677" s="81" t="s">
        <v>578</v>
      </c>
      <c r="I677" s="81"/>
      <c r="J677">
        <f t="shared" si="33"/>
        <v>142563777.40413702</v>
      </c>
      <c r="K677" s="17">
        <f t="shared" si="35"/>
        <v>0</v>
      </c>
      <c r="L677">
        <v>757</v>
      </c>
      <c r="M677" s="7" t="s">
        <v>46</v>
      </c>
      <c r="N677" s="7" t="s">
        <v>578</v>
      </c>
      <c r="Q677" s="7">
        <v>142563777.40413702</v>
      </c>
    </row>
    <row r="678" spans="1:17" x14ac:dyDescent="0.2">
      <c r="A678" s="80">
        <v>685</v>
      </c>
      <c r="B678" s="81" t="s">
        <v>46</v>
      </c>
      <c r="C678" s="81" t="s">
        <v>585</v>
      </c>
      <c r="D678" s="81">
        <v>8817198.6195093133</v>
      </c>
      <c r="E678" s="81"/>
      <c r="F678">
        <f t="shared" si="34"/>
        <v>758</v>
      </c>
      <c r="G678" s="81" t="s">
        <v>46</v>
      </c>
      <c r="H678" s="81" t="s">
        <v>930</v>
      </c>
      <c r="I678" s="81"/>
      <c r="J678">
        <f t="shared" si="33"/>
        <v>8817198.6195093133</v>
      </c>
      <c r="K678" s="17">
        <f t="shared" si="35"/>
        <v>0</v>
      </c>
      <c r="L678">
        <v>758</v>
      </c>
      <c r="M678" s="7" t="s">
        <v>46</v>
      </c>
      <c r="N678" s="7" t="s">
        <v>930</v>
      </c>
      <c r="Q678" s="7">
        <v>8817198.6195093133</v>
      </c>
    </row>
    <row r="679" spans="1:17" x14ac:dyDescent="0.2">
      <c r="A679" s="80">
        <v>686</v>
      </c>
      <c r="B679" s="81"/>
      <c r="C679" s="81" t="s">
        <v>922</v>
      </c>
      <c r="D679" s="81">
        <v>54556.95</v>
      </c>
      <c r="E679" s="81"/>
      <c r="F679">
        <f t="shared" si="34"/>
        <v>759</v>
      </c>
      <c r="G679" s="81"/>
      <c r="H679" s="81" t="s">
        <v>1228</v>
      </c>
      <c r="I679" s="81"/>
      <c r="J679">
        <f t="shared" si="33"/>
        <v>54556.95</v>
      </c>
      <c r="K679" s="17">
        <f t="shared" si="35"/>
        <v>0</v>
      </c>
      <c r="L679">
        <v>759</v>
      </c>
      <c r="N679" s="7" t="s">
        <v>1228</v>
      </c>
      <c r="Q679" s="7">
        <v>54556.95</v>
      </c>
    </row>
    <row r="680" spans="1:17" x14ac:dyDescent="0.2">
      <c r="A680" s="80">
        <v>687</v>
      </c>
      <c r="B680" s="81" t="s">
        <v>46</v>
      </c>
      <c r="C680" s="81" t="s">
        <v>616</v>
      </c>
      <c r="D680" s="81">
        <v>29549207.926588491</v>
      </c>
      <c r="E680" s="81"/>
      <c r="F680">
        <f t="shared" si="34"/>
        <v>760</v>
      </c>
      <c r="G680" s="81" t="s">
        <v>46</v>
      </c>
      <c r="H680" s="81" t="s">
        <v>585</v>
      </c>
      <c r="I680" s="81"/>
      <c r="J680">
        <f t="shared" si="33"/>
        <v>29549207.926588491</v>
      </c>
      <c r="K680" s="17">
        <f t="shared" si="35"/>
        <v>0</v>
      </c>
      <c r="L680">
        <v>760</v>
      </c>
      <c r="M680" s="7" t="s">
        <v>46</v>
      </c>
      <c r="N680" s="7" t="s">
        <v>585</v>
      </c>
      <c r="Q680" s="7">
        <v>29549207.926588491</v>
      </c>
    </row>
    <row r="681" spans="1:17" x14ac:dyDescent="0.2">
      <c r="A681" s="80">
        <v>688</v>
      </c>
      <c r="B681" s="81" t="s">
        <v>46</v>
      </c>
      <c r="C681" s="81" t="s">
        <v>46</v>
      </c>
      <c r="D681" s="81">
        <v>1219115</v>
      </c>
      <c r="E681" s="81"/>
      <c r="F681">
        <f t="shared" si="34"/>
        <v>761</v>
      </c>
      <c r="G681" s="81" t="s">
        <v>46</v>
      </c>
      <c r="H681" s="81" t="s">
        <v>922</v>
      </c>
      <c r="I681" s="81"/>
      <c r="J681">
        <f t="shared" si="33"/>
        <v>1219115</v>
      </c>
      <c r="K681" s="17">
        <f t="shared" si="35"/>
        <v>0</v>
      </c>
      <c r="L681">
        <v>761</v>
      </c>
      <c r="M681" s="7" t="s">
        <v>46</v>
      </c>
      <c r="N681" s="7" t="s">
        <v>922</v>
      </c>
      <c r="Q681" s="7">
        <v>1219115</v>
      </c>
    </row>
    <row r="682" spans="1:17" x14ac:dyDescent="0.2">
      <c r="A682" s="80">
        <v>689</v>
      </c>
      <c r="B682" s="81"/>
      <c r="C682" s="81" t="s">
        <v>931</v>
      </c>
      <c r="D682" s="81">
        <v>929021680.85327268</v>
      </c>
      <c r="E682" s="81"/>
      <c r="F682">
        <f t="shared" si="34"/>
        <v>762</v>
      </c>
      <c r="G682" s="81" t="s">
        <v>46</v>
      </c>
      <c r="H682" s="81" t="s">
        <v>616</v>
      </c>
      <c r="I682" s="81"/>
      <c r="J682">
        <f t="shared" si="33"/>
        <v>929021680.85327268</v>
      </c>
      <c r="K682" s="17">
        <f t="shared" si="35"/>
        <v>0</v>
      </c>
      <c r="L682">
        <v>762</v>
      </c>
      <c r="M682" s="7" t="s">
        <v>46</v>
      </c>
      <c r="N682" s="7" t="s">
        <v>616</v>
      </c>
      <c r="Q682" s="7">
        <v>929021680.85327268</v>
      </c>
    </row>
    <row r="683" spans="1:17" x14ac:dyDescent="0.2">
      <c r="A683" s="80">
        <v>690</v>
      </c>
      <c r="B683" s="81"/>
      <c r="C683" s="81"/>
      <c r="D683" s="81"/>
      <c r="E683" s="81"/>
      <c r="F683">
        <f t="shared" si="34"/>
        <v>763</v>
      </c>
      <c r="G683" s="81" t="s">
        <v>46</v>
      </c>
      <c r="H683" s="81" t="s">
        <v>46</v>
      </c>
      <c r="I683" s="81"/>
      <c r="J683">
        <f t="shared" si="33"/>
        <v>0</v>
      </c>
      <c r="K683" s="17">
        <f t="shared" si="35"/>
        <v>0</v>
      </c>
      <c r="L683">
        <v>763</v>
      </c>
      <c r="M683" s="7" t="s">
        <v>46</v>
      </c>
      <c r="N683" s="7" t="s">
        <v>46</v>
      </c>
      <c r="Q683" s="7"/>
    </row>
    <row r="684" spans="1:17" x14ac:dyDescent="0.2">
      <c r="A684" s="80">
        <v>691</v>
      </c>
      <c r="B684" s="81" t="s">
        <v>932</v>
      </c>
      <c r="C684" s="81"/>
      <c r="D684" s="81">
        <v>0</v>
      </c>
      <c r="E684" s="81"/>
      <c r="F684">
        <f t="shared" si="34"/>
        <v>764</v>
      </c>
      <c r="G684" s="81"/>
      <c r="H684" s="81" t="s">
        <v>931</v>
      </c>
      <c r="I684" s="81"/>
      <c r="J684">
        <f t="shared" si="33"/>
        <v>0</v>
      </c>
      <c r="K684" s="17">
        <f t="shared" si="35"/>
        <v>0</v>
      </c>
      <c r="L684">
        <v>764</v>
      </c>
      <c r="N684" s="7" t="s">
        <v>931</v>
      </c>
      <c r="Q684" s="7">
        <v>0</v>
      </c>
    </row>
    <row r="685" spans="1:17" x14ac:dyDescent="0.2">
      <c r="A685" s="80">
        <v>692</v>
      </c>
      <c r="B685" s="81" t="s">
        <v>46</v>
      </c>
      <c r="C685" s="81" t="s">
        <v>46</v>
      </c>
      <c r="D685" s="81"/>
      <c r="E685" s="81"/>
      <c r="F685">
        <f t="shared" si="34"/>
        <v>765</v>
      </c>
      <c r="G685" s="81"/>
      <c r="H685" s="81"/>
      <c r="I685" s="81"/>
      <c r="J685">
        <f t="shared" si="33"/>
        <v>0</v>
      </c>
      <c r="K685" s="17">
        <f t="shared" si="35"/>
        <v>0</v>
      </c>
      <c r="L685">
        <v>765</v>
      </c>
      <c r="Q685" s="7"/>
    </row>
    <row r="686" spans="1:17" x14ac:dyDescent="0.2">
      <c r="A686" s="80">
        <v>693</v>
      </c>
      <c r="B686" s="81" t="s">
        <v>933</v>
      </c>
      <c r="C686" s="81"/>
      <c r="D686" s="81">
        <v>188011233.93755555</v>
      </c>
      <c r="E686" s="81"/>
      <c r="F686">
        <f t="shared" si="34"/>
        <v>766</v>
      </c>
      <c r="G686" s="81" t="s">
        <v>932</v>
      </c>
      <c r="H686" s="81"/>
      <c r="I686" s="81"/>
      <c r="J686">
        <f t="shared" si="33"/>
        <v>188011233.93755555</v>
      </c>
      <c r="K686" s="17">
        <f t="shared" si="35"/>
        <v>0</v>
      </c>
      <c r="L686">
        <v>766</v>
      </c>
      <c r="M686" s="7" t="s">
        <v>932</v>
      </c>
      <c r="Q686" s="7">
        <v>188011233.93755555</v>
      </c>
    </row>
    <row r="687" spans="1:17" x14ac:dyDescent="0.2">
      <c r="A687" s="80">
        <v>694</v>
      </c>
      <c r="B687" s="81" t="s">
        <v>46</v>
      </c>
      <c r="C687" s="81" t="s">
        <v>1108</v>
      </c>
      <c r="D687" s="81"/>
      <c r="E687" s="81"/>
      <c r="F687">
        <f t="shared" si="34"/>
        <v>767</v>
      </c>
      <c r="G687" s="81" t="s">
        <v>46</v>
      </c>
      <c r="H687" s="81" t="s">
        <v>46</v>
      </c>
      <c r="I687" s="81"/>
      <c r="J687">
        <f t="shared" si="33"/>
        <v>0</v>
      </c>
      <c r="K687" s="17">
        <f t="shared" si="35"/>
        <v>0</v>
      </c>
      <c r="L687">
        <v>767</v>
      </c>
      <c r="M687" s="7" t="s">
        <v>46</v>
      </c>
      <c r="N687" s="7" t="s">
        <v>46</v>
      </c>
      <c r="Q687" s="7"/>
    </row>
    <row r="688" spans="1:17" x14ac:dyDescent="0.2">
      <c r="A688" s="80">
        <v>695</v>
      </c>
      <c r="B688" s="81" t="s">
        <v>46</v>
      </c>
      <c r="C688" s="81" t="s">
        <v>934</v>
      </c>
      <c r="D688" s="81"/>
      <c r="E688" s="81"/>
      <c r="F688">
        <f t="shared" si="34"/>
        <v>768</v>
      </c>
      <c r="G688" s="81" t="s">
        <v>933</v>
      </c>
      <c r="H688" s="81"/>
      <c r="I688" s="81"/>
      <c r="J688">
        <f t="shared" si="33"/>
        <v>0</v>
      </c>
      <c r="K688" s="17">
        <f t="shared" si="35"/>
        <v>0</v>
      </c>
      <c r="L688">
        <v>768</v>
      </c>
      <c r="M688" s="7" t="s">
        <v>933</v>
      </c>
      <c r="Q688" s="7"/>
    </row>
    <row r="689" spans="1:17" x14ac:dyDescent="0.2">
      <c r="A689" s="80">
        <v>696</v>
      </c>
      <c r="B689" s="81" t="s">
        <v>46</v>
      </c>
      <c r="C689" s="81" t="s">
        <v>935</v>
      </c>
      <c r="D689" s="81">
        <v>77641060.189975724</v>
      </c>
      <c r="E689" s="81"/>
      <c r="F689">
        <f t="shared" si="34"/>
        <v>769</v>
      </c>
      <c r="G689" s="81" t="s">
        <v>46</v>
      </c>
      <c r="H689" s="81" t="s">
        <v>1229</v>
      </c>
      <c r="I689" s="81"/>
      <c r="J689">
        <f t="shared" si="33"/>
        <v>77641060.189975724</v>
      </c>
      <c r="K689" s="17">
        <f t="shared" si="35"/>
        <v>0</v>
      </c>
      <c r="L689">
        <v>769</v>
      </c>
      <c r="M689" s="7" t="s">
        <v>46</v>
      </c>
      <c r="N689" s="7" t="s">
        <v>1229</v>
      </c>
      <c r="Q689" s="7">
        <v>77641060.189975724</v>
      </c>
    </row>
    <row r="690" spans="1:17" x14ac:dyDescent="0.2">
      <c r="A690" s="80">
        <v>697</v>
      </c>
      <c r="B690" s="81" t="s">
        <v>46</v>
      </c>
      <c r="C690" s="81" t="s">
        <v>46</v>
      </c>
      <c r="D690" s="81">
        <v>13917311.828594189</v>
      </c>
      <c r="E690" s="81"/>
      <c r="F690">
        <f t="shared" si="34"/>
        <v>770</v>
      </c>
      <c r="G690" s="81" t="s">
        <v>46</v>
      </c>
      <c r="H690" s="81" t="s">
        <v>934</v>
      </c>
      <c r="I690" s="81"/>
      <c r="J690">
        <f t="shared" si="33"/>
        <v>13917311.828594189</v>
      </c>
      <c r="K690" s="17">
        <f t="shared" si="35"/>
        <v>0</v>
      </c>
      <c r="L690">
        <v>770</v>
      </c>
      <c r="M690" s="7" t="s">
        <v>46</v>
      </c>
      <c r="N690" s="7" t="s">
        <v>934</v>
      </c>
      <c r="Q690" s="7">
        <v>13917311.828594189</v>
      </c>
    </row>
    <row r="691" spans="1:17" x14ac:dyDescent="0.2">
      <c r="A691" s="80">
        <v>698</v>
      </c>
      <c r="B691" s="81" t="s">
        <v>936</v>
      </c>
      <c r="C691" s="81"/>
      <c r="D691" s="81">
        <v>91558372.018569916</v>
      </c>
      <c r="E691" s="81"/>
      <c r="F691">
        <f t="shared" si="34"/>
        <v>771</v>
      </c>
      <c r="G691" s="81" t="s">
        <v>46</v>
      </c>
      <c r="H691" s="81" t="s">
        <v>935</v>
      </c>
      <c r="I691" s="81"/>
      <c r="J691">
        <f t="shared" si="33"/>
        <v>91558372.018569916</v>
      </c>
      <c r="K691" s="17">
        <f t="shared" si="35"/>
        <v>0</v>
      </c>
      <c r="L691">
        <v>771</v>
      </c>
      <c r="M691" s="7" t="s">
        <v>46</v>
      </c>
      <c r="N691" s="7" t="s">
        <v>935</v>
      </c>
      <c r="Q691" s="7">
        <v>91558372.018569916</v>
      </c>
    </row>
    <row r="692" spans="1:17" x14ac:dyDescent="0.2">
      <c r="A692" s="80">
        <v>699</v>
      </c>
      <c r="B692" s="81" t="s">
        <v>699</v>
      </c>
      <c r="C692" s="81"/>
      <c r="D692" s="81"/>
      <c r="E692" s="81"/>
      <c r="F692">
        <f t="shared" si="34"/>
        <v>772</v>
      </c>
      <c r="G692" s="81" t="s">
        <v>46</v>
      </c>
      <c r="H692" s="81" t="s">
        <v>46</v>
      </c>
      <c r="I692" s="81"/>
      <c r="J692">
        <f t="shared" si="33"/>
        <v>0</v>
      </c>
      <c r="K692" s="17">
        <f t="shared" si="35"/>
        <v>0</v>
      </c>
      <c r="L692">
        <v>772</v>
      </c>
      <c r="M692" s="7" t="s">
        <v>46</v>
      </c>
      <c r="N692" s="7" t="s">
        <v>46</v>
      </c>
      <c r="Q692" s="7"/>
    </row>
    <row r="693" spans="1:17" x14ac:dyDescent="0.2">
      <c r="A693" s="80">
        <v>700</v>
      </c>
      <c r="B693" s="81" t="s">
        <v>937</v>
      </c>
      <c r="C693" s="81"/>
      <c r="D693" s="81">
        <v>96452861.918985635</v>
      </c>
      <c r="E693" s="81"/>
      <c r="F693">
        <f t="shared" si="34"/>
        <v>773</v>
      </c>
      <c r="G693" s="81" t="s">
        <v>1230</v>
      </c>
      <c r="H693" s="81"/>
      <c r="I693" s="81"/>
      <c r="J693">
        <f t="shared" si="33"/>
        <v>96452861.918985635</v>
      </c>
      <c r="K693" s="17">
        <f t="shared" si="35"/>
        <v>0</v>
      </c>
      <c r="L693">
        <v>773</v>
      </c>
      <c r="M693" s="7" t="s">
        <v>1230</v>
      </c>
      <c r="Q693" s="7">
        <v>96452861.918985635</v>
      </c>
    </row>
    <row r="694" spans="1:17" x14ac:dyDescent="0.2">
      <c r="A694" s="80">
        <v>701</v>
      </c>
      <c r="B694" s="81" t="s">
        <v>938</v>
      </c>
      <c r="C694" s="81"/>
      <c r="D694" s="81"/>
      <c r="E694" s="81"/>
      <c r="F694">
        <f t="shared" si="34"/>
        <v>774</v>
      </c>
      <c r="G694" s="81" t="s">
        <v>46</v>
      </c>
      <c r="H694" s="81" t="s">
        <v>46</v>
      </c>
      <c r="I694" s="81"/>
      <c r="J694">
        <f t="shared" si="33"/>
        <v>0</v>
      </c>
      <c r="K694" s="17">
        <f t="shared" si="35"/>
        <v>0</v>
      </c>
      <c r="L694">
        <v>774</v>
      </c>
      <c r="M694" s="7" t="s">
        <v>46</v>
      </c>
      <c r="N694" s="7" t="s">
        <v>46</v>
      </c>
      <c r="Q694" s="7"/>
    </row>
    <row r="695" spans="1:17" x14ac:dyDescent="0.2">
      <c r="A695" s="80">
        <v>702</v>
      </c>
      <c r="B695" s="81" t="s">
        <v>46</v>
      </c>
      <c r="C695" s="81" t="s">
        <v>46</v>
      </c>
      <c r="D695" s="81">
        <v>-2274126.0805099416</v>
      </c>
      <c r="E695" s="81"/>
      <c r="F695">
        <f t="shared" si="34"/>
        <v>775</v>
      </c>
      <c r="G695" s="81" t="s">
        <v>940</v>
      </c>
      <c r="H695" s="81"/>
      <c r="I695" s="81"/>
      <c r="J695">
        <f t="shared" si="33"/>
        <v>-2274126.0805099416</v>
      </c>
      <c r="K695" s="17">
        <f t="shared" si="35"/>
        <v>0</v>
      </c>
      <c r="L695">
        <v>775</v>
      </c>
      <c r="M695" s="7" t="s">
        <v>940</v>
      </c>
      <c r="Q695" s="7">
        <v>-2274126.0805099416</v>
      </c>
    </row>
    <row r="696" spans="1:17" x14ac:dyDescent="0.2">
      <c r="A696" s="80">
        <v>703</v>
      </c>
      <c r="B696" s="81" t="s">
        <v>939</v>
      </c>
      <c r="C696" s="81"/>
      <c r="D696" s="81"/>
      <c r="E696" s="81"/>
      <c r="F696">
        <f t="shared" si="34"/>
        <v>776</v>
      </c>
      <c r="G696" s="81" t="s">
        <v>46</v>
      </c>
      <c r="H696" s="81" t="s">
        <v>46</v>
      </c>
      <c r="I696" s="81"/>
      <c r="J696">
        <f t="shared" si="33"/>
        <v>0</v>
      </c>
      <c r="K696" s="17">
        <f t="shared" si="35"/>
        <v>0</v>
      </c>
      <c r="L696">
        <v>776</v>
      </c>
      <c r="M696" s="7" t="s">
        <v>46</v>
      </c>
      <c r="N696" s="7" t="s">
        <v>46</v>
      </c>
      <c r="Q696" s="7"/>
    </row>
    <row r="697" spans="1:17" x14ac:dyDescent="0.2">
      <c r="A697" s="80">
        <v>704</v>
      </c>
      <c r="B697" s="81" t="s">
        <v>46</v>
      </c>
      <c r="C697" s="81" t="s">
        <v>46</v>
      </c>
      <c r="D697" s="81">
        <v>98726987.999495581</v>
      </c>
      <c r="E697" s="81"/>
      <c r="F697">
        <f t="shared" si="34"/>
        <v>777</v>
      </c>
      <c r="G697" s="81" t="s">
        <v>1231</v>
      </c>
      <c r="H697" s="81"/>
      <c r="I697" s="81"/>
      <c r="J697">
        <f t="shared" si="33"/>
        <v>98726987.999495581</v>
      </c>
      <c r="K697" s="17">
        <f t="shared" si="35"/>
        <v>0</v>
      </c>
      <c r="L697">
        <v>777</v>
      </c>
      <c r="M697" s="7" t="s">
        <v>1231</v>
      </c>
      <c r="Q697" s="7">
        <v>98726987.999495581</v>
      </c>
    </row>
    <row r="698" spans="1:17" x14ac:dyDescent="0.2">
      <c r="A698" s="80">
        <v>705</v>
      </c>
      <c r="B698" s="81" t="s">
        <v>940</v>
      </c>
      <c r="C698" s="81"/>
      <c r="D698" s="81"/>
      <c r="E698" s="81"/>
      <c r="F698">
        <f t="shared" si="34"/>
        <v>778</v>
      </c>
      <c r="G698" s="81" t="s">
        <v>919</v>
      </c>
      <c r="H698" s="81"/>
      <c r="I698" s="81"/>
      <c r="J698">
        <f t="shared" si="33"/>
        <v>0</v>
      </c>
      <c r="K698" s="17">
        <f t="shared" si="35"/>
        <v>0</v>
      </c>
      <c r="L698">
        <v>778</v>
      </c>
      <c r="M698" s="7" t="s">
        <v>919</v>
      </c>
      <c r="Q698" s="7"/>
    </row>
    <row r="699" spans="1:17" x14ac:dyDescent="0.2">
      <c r="A699" s="80">
        <v>706</v>
      </c>
      <c r="B699" s="81" t="s">
        <v>46</v>
      </c>
      <c r="C699" s="81" t="s">
        <v>46</v>
      </c>
      <c r="D699" s="81">
        <v>20732667.479894072</v>
      </c>
      <c r="E699" s="81"/>
      <c r="F699">
        <f t="shared" si="34"/>
        <v>779</v>
      </c>
      <c r="G699" s="81" t="s">
        <v>919</v>
      </c>
      <c r="H699" s="81" t="s">
        <v>1232</v>
      </c>
      <c r="I699" s="81"/>
      <c r="J699">
        <f t="shared" ref="J699:J762" si="36">VLOOKUP(F699,$L$1:$Q$1034,6,FALSE)</f>
        <v>20732667.479894072</v>
      </c>
      <c r="K699" s="17">
        <f t="shared" si="35"/>
        <v>0</v>
      </c>
      <c r="L699">
        <v>779</v>
      </c>
      <c r="M699" s="7" t="s">
        <v>919</v>
      </c>
      <c r="N699" s="7" t="s">
        <v>1232</v>
      </c>
      <c r="Q699" s="7">
        <v>20732667.479894072</v>
      </c>
    </row>
    <row r="700" spans="1:17" x14ac:dyDescent="0.2">
      <c r="A700" s="80">
        <v>707</v>
      </c>
      <c r="B700" s="81" t="s">
        <v>941</v>
      </c>
      <c r="C700" s="81"/>
      <c r="D700" s="81">
        <v>-9563353.6371465679</v>
      </c>
      <c r="E700" s="81"/>
      <c r="F700">
        <f t="shared" si="34"/>
        <v>780</v>
      </c>
      <c r="G700" s="81" t="s">
        <v>919</v>
      </c>
      <c r="H700" s="81" t="s">
        <v>1370</v>
      </c>
      <c r="I700" s="81"/>
      <c r="J700">
        <f t="shared" si="36"/>
        <v>-9563353.6371465679</v>
      </c>
      <c r="K700" s="17">
        <f t="shared" si="35"/>
        <v>0</v>
      </c>
      <c r="L700">
        <v>780</v>
      </c>
      <c r="M700" s="7" t="s">
        <v>919</v>
      </c>
      <c r="N700" s="7" t="s">
        <v>1370</v>
      </c>
      <c r="Q700" s="7">
        <v>-9563353.6371465679</v>
      </c>
    </row>
    <row r="701" spans="1:17" x14ac:dyDescent="0.2">
      <c r="A701" s="80">
        <v>708</v>
      </c>
      <c r="B701" s="81" t="s">
        <v>919</v>
      </c>
      <c r="C701" s="81"/>
      <c r="D701" s="81">
        <v>-0.22551507791526212</v>
      </c>
      <c r="E701" s="81"/>
      <c r="F701">
        <f t="shared" si="34"/>
        <v>781</v>
      </c>
      <c r="G701" s="81" t="s">
        <v>919</v>
      </c>
      <c r="H701" s="81" t="s">
        <v>943</v>
      </c>
      <c r="I701" s="81"/>
      <c r="J701">
        <f t="shared" si="36"/>
        <v>-0.22551507791526212</v>
      </c>
      <c r="K701" s="17">
        <f t="shared" si="35"/>
        <v>0</v>
      </c>
      <c r="L701">
        <v>781</v>
      </c>
      <c r="M701" s="7" t="s">
        <v>919</v>
      </c>
      <c r="N701" s="7" t="s">
        <v>943</v>
      </c>
      <c r="Q701" s="7">
        <v>-0.22551507791526212</v>
      </c>
    </row>
    <row r="702" spans="1:17" x14ac:dyDescent="0.2">
      <c r="A702" s="80">
        <v>709</v>
      </c>
      <c r="B702" s="81" t="s">
        <v>942</v>
      </c>
      <c r="C702" s="81"/>
      <c r="D702" s="81"/>
      <c r="E702" s="81"/>
      <c r="F702">
        <f t="shared" si="34"/>
        <v>782</v>
      </c>
      <c r="G702" s="81" t="s">
        <v>699</v>
      </c>
      <c r="H702" s="81" t="s">
        <v>699</v>
      </c>
      <c r="I702" s="81"/>
      <c r="J702">
        <f t="shared" si="36"/>
        <v>0</v>
      </c>
      <c r="K702" s="17">
        <f t="shared" si="35"/>
        <v>0</v>
      </c>
      <c r="L702">
        <v>782</v>
      </c>
      <c r="M702" s="7" t="s">
        <v>699</v>
      </c>
      <c r="N702" s="7" t="s">
        <v>699</v>
      </c>
      <c r="Q702" s="7"/>
    </row>
    <row r="703" spans="1:17" x14ac:dyDescent="0.2">
      <c r="A703" s="80">
        <v>710</v>
      </c>
      <c r="B703" s="81" t="s">
        <v>919</v>
      </c>
      <c r="C703" s="81" t="s">
        <v>1123</v>
      </c>
      <c r="D703" s="81">
        <v>11169313.617232425</v>
      </c>
      <c r="E703" s="81"/>
      <c r="F703">
        <f t="shared" si="34"/>
        <v>783</v>
      </c>
      <c r="G703" s="81" t="s">
        <v>1233</v>
      </c>
      <c r="H703" s="81"/>
      <c r="I703" s="81"/>
      <c r="J703">
        <f t="shared" si="36"/>
        <v>11169313.617232425</v>
      </c>
      <c r="K703" s="17">
        <f t="shared" si="35"/>
        <v>0</v>
      </c>
      <c r="L703">
        <v>783</v>
      </c>
      <c r="M703" s="7" t="s">
        <v>1233</v>
      </c>
      <c r="Q703" s="7">
        <v>11169313.617232425</v>
      </c>
    </row>
    <row r="704" spans="1:17" x14ac:dyDescent="0.2">
      <c r="A704" s="80">
        <v>711</v>
      </c>
      <c r="B704" s="81" t="s">
        <v>919</v>
      </c>
      <c r="C704" s="81" t="s">
        <v>943</v>
      </c>
      <c r="D704" s="81"/>
      <c r="E704" s="81"/>
      <c r="F704">
        <f t="shared" si="34"/>
        <v>784</v>
      </c>
      <c r="G704" s="81"/>
      <c r="H704" s="81"/>
      <c r="I704" s="81"/>
      <c r="J704">
        <f t="shared" si="36"/>
        <v>0</v>
      </c>
      <c r="K704" s="17">
        <f t="shared" si="35"/>
        <v>0</v>
      </c>
      <c r="L704">
        <v>784</v>
      </c>
      <c r="Q704" s="7"/>
    </row>
    <row r="705" spans="1:17" x14ac:dyDescent="0.2">
      <c r="A705" s="80">
        <v>712</v>
      </c>
      <c r="B705" s="81" t="s">
        <v>699</v>
      </c>
      <c r="C705" s="81" t="s">
        <v>699</v>
      </c>
      <c r="D705" s="81"/>
      <c r="E705" s="81"/>
      <c r="F705">
        <f t="shared" si="34"/>
        <v>785</v>
      </c>
      <c r="G705" s="81" t="s">
        <v>1234</v>
      </c>
      <c r="H705" s="81"/>
      <c r="I705" s="81"/>
      <c r="J705">
        <f t="shared" si="36"/>
        <v>0</v>
      </c>
      <c r="K705" s="17">
        <f t="shared" si="35"/>
        <v>0</v>
      </c>
      <c r="L705">
        <v>785</v>
      </c>
      <c r="M705" s="7" t="s">
        <v>1234</v>
      </c>
      <c r="Q705" s="7"/>
    </row>
    <row r="706" spans="1:17" x14ac:dyDescent="0.2">
      <c r="A706" s="80">
        <v>713</v>
      </c>
      <c r="B706" s="81" t="s">
        <v>611</v>
      </c>
      <c r="C706" s="81"/>
      <c r="D706" s="81">
        <v>0</v>
      </c>
      <c r="E706" s="81"/>
      <c r="F706">
        <f t="shared" si="34"/>
        <v>786</v>
      </c>
      <c r="G706" s="81" t="s">
        <v>1235</v>
      </c>
      <c r="H706" s="81"/>
      <c r="I706" s="81"/>
      <c r="J706">
        <f t="shared" si="36"/>
        <v>0</v>
      </c>
      <c r="K706" s="17">
        <f t="shared" si="35"/>
        <v>0</v>
      </c>
      <c r="L706">
        <v>786</v>
      </c>
      <c r="M706" s="7" t="s">
        <v>1235</v>
      </c>
      <c r="Q706" s="7">
        <v>0</v>
      </c>
    </row>
    <row r="707" spans="1:17" x14ac:dyDescent="0.2">
      <c r="A707" s="80">
        <v>714</v>
      </c>
      <c r="B707" s="81" t="s">
        <v>944</v>
      </c>
      <c r="C707" s="81"/>
      <c r="D707" s="81">
        <v>-21416689.98091381</v>
      </c>
      <c r="E707" s="81"/>
      <c r="F707">
        <f t="shared" si="34"/>
        <v>787</v>
      </c>
      <c r="G707" s="81" t="s">
        <v>1236</v>
      </c>
      <c r="H707" s="81"/>
      <c r="I707" s="81"/>
      <c r="J707">
        <f t="shared" si="36"/>
        <v>-21416689.98091381</v>
      </c>
      <c r="K707" s="17">
        <f t="shared" si="35"/>
        <v>0</v>
      </c>
      <c r="L707">
        <v>787</v>
      </c>
      <c r="M707" s="7" t="s">
        <v>1236</v>
      </c>
      <c r="Q707" s="7">
        <v>-21416689.98091381</v>
      </c>
    </row>
    <row r="708" spans="1:17" x14ac:dyDescent="0.2">
      <c r="A708" s="80">
        <v>715</v>
      </c>
      <c r="B708" s="81" t="s">
        <v>919</v>
      </c>
      <c r="C708" s="81"/>
      <c r="D708" s="81">
        <v>-10156339.305554865</v>
      </c>
      <c r="E708" s="81"/>
      <c r="F708">
        <f t="shared" si="34"/>
        <v>788</v>
      </c>
      <c r="G708" s="81" t="s">
        <v>1237</v>
      </c>
      <c r="H708" s="81"/>
      <c r="I708" s="81"/>
      <c r="J708">
        <f t="shared" si="36"/>
        <v>-10156339.305554865</v>
      </c>
      <c r="K708" s="17">
        <f t="shared" si="35"/>
        <v>0</v>
      </c>
      <c r="L708">
        <v>788</v>
      </c>
      <c r="M708" s="7" t="s">
        <v>1237</v>
      </c>
      <c r="Q708" s="7">
        <v>-10156339.305554865</v>
      </c>
    </row>
    <row r="709" spans="1:17" x14ac:dyDescent="0.2">
      <c r="A709" s="80">
        <v>716</v>
      </c>
      <c r="B709" s="81" t="s">
        <v>945</v>
      </c>
      <c r="C709" s="81"/>
      <c r="D709" s="81">
        <v>-31573029.286468677</v>
      </c>
      <c r="E709" s="81"/>
      <c r="F709">
        <f t="shared" si="34"/>
        <v>789</v>
      </c>
      <c r="G709" s="81"/>
      <c r="H709" s="81" t="s">
        <v>1238</v>
      </c>
      <c r="I709" s="81"/>
      <c r="J709">
        <f t="shared" si="36"/>
        <v>-31573029.286468677</v>
      </c>
      <c r="K709" s="17">
        <f t="shared" si="35"/>
        <v>0</v>
      </c>
      <c r="L709">
        <v>789</v>
      </c>
      <c r="N709" s="7" t="s">
        <v>1238</v>
      </c>
      <c r="Q709" s="7">
        <v>-31573029.286468677</v>
      </c>
    </row>
    <row r="710" spans="1:17" x14ac:dyDescent="0.2">
      <c r="A710" s="80">
        <v>717</v>
      </c>
      <c r="B710" s="81" t="s">
        <v>919</v>
      </c>
      <c r="C710" s="81"/>
      <c r="D710" s="81">
        <v>-6630336.1501584221</v>
      </c>
      <c r="E710" s="81"/>
      <c r="F710">
        <f t="shared" si="34"/>
        <v>790</v>
      </c>
      <c r="G710" s="81"/>
      <c r="H710" s="81" t="s">
        <v>1239</v>
      </c>
      <c r="I710" s="81"/>
      <c r="J710">
        <f t="shared" si="36"/>
        <v>-6630336.1501584221</v>
      </c>
      <c r="K710" s="17">
        <f t="shared" si="35"/>
        <v>0</v>
      </c>
      <c r="L710">
        <v>790</v>
      </c>
      <c r="N710" s="7" t="s">
        <v>1239</v>
      </c>
      <c r="Q710" s="7">
        <v>-6630336.1501584221</v>
      </c>
    </row>
    <row r="711" spans="1:17" x14ac:dyDescent="0.2">
      <c r="A711" s="80">
        <v>718</v>
      </c>
      <c r="B711" s="81" t="s">
        <v>937</v>
      </c>
      <c r="C711" s="81"/>
      <c r="D711" s="81"/>
      <c r="E711" s="81"/>
      <c r="F711">
        <f t="shared" si="34"/>
        <v>791</v>
      </c>
      <c r="G711" s="81"/>
      <c r="H711" s="81"/>
      <c r="I711" s="81"/>
      <c r="J711">
        <f t="shared" si="36"/>
        <v>0</v>
      </c>
      <c r="K711" s="17">
        <f t="shared" si="35"/>
        <v>0</v>
      </c>
      <c r="L711">
        <v>791</v>
      </c>
      <c r="Q711" s="7"/>
    </row>
    <row r="712" spans="1:17" x14ac:dyDescent="0.2">
      <c r="A712" s="80">
        <v>719</v>
      </c>
      <c r="B712" s="81" t="s">
        <v>946</v>
      </c>
      <c r="C712" s="81"/>
      <c r="D712" s="81">
        <v>4538977.4670740031</v>
      </c>
      <c r="E712" s="81"/>
      <c r="F712">
        <f t="shared" si="34"/>
        <v>792</v>
      </c>
      <c r="G712" s="81" t="s">
        <v>611</v>
      </c>
      <c r="H712" s="81"/>
      <c r="I712" s="81"/>
      <c r="J712">
        <f t="shared" si="36"/>
        <v>4538977.4670740031</v>
      </c>
      <c r="K712" s="17">
        <f t="shared" si="35"/>
        <v>0</v>
      </c>
      <c r="L712">
        <v>792</v>
      </c>
      <c r="M712" s="7" t="s">
        <v>611</v>
      </c>
      <c r="Q712" s="7">
        <v>4538977.4670740031</v>
      </c>
    </row>
    <row r="713" spans="1:17" x14ac:dyDescent="0.2">
      <c r="A713" s="80">
        <v>720</v>
      </c>
      <c r="B713" s="81" t="s">
        <v>919</v>
      </c>
      <c r="C713" s="81" t="s">
        <v>1</v>
      </c>
      <c r="D713" s="81"/>
      <c r="E713" s="81"/>
      <c r="F713">
        <f t="shared" si="34"/>
        <v>793</v>
      </c>
      <c r="G713" s="81" t="s">
        <v>944</v>
      </c>
      <c r="H713" s="81"/>
      <c r="I713" s="81"/>
      <c r="J713">
        <f t="shared" si="36"/>
        <v>0</v>
      </c>
      <c r="K713" s="17">
        <f t="shared" si="35"/>
        <v>0</v>
      </c>
      <c r="L713">
        <v>793</v>
      </c>
      <c r="M713" s="7" t="s">
        <v>944</v>
      </c>
      <c r="Q713" s="7"/>
    </row>
    <row r="714" spans="1:17" x14ac:dyDescent="0.2">
      <c r="A714" s="80">
        <v>721</v>
      </c>
      <c r="B714" s="81" t="s">
        <v>46</v>
      </c>
      <c r="C714" s="81" t="s">
        <v>46</v>
      </c>
      <c r="D714" s="81"/>
      <c r="E714" s="81"/>
      <c r="F714">
        <f t="shared" si="34"/>
        <v>794</v>
      </c>
      <c r="G714" s="81" t="s">
        <v>919</v>
      </c>
      <c r="H714" s="81"/>
      <c r="I714" s="81"/>
      <c r="J714">
        <f t="shared" si="36"/>
        <v>0</v>
      </c>
      <c r="K714" s="17">
        <f t="shared" si="35"/>
        <v>0</v>
      </c>
      <c r="L714">
        <v>794</v>
      </c>
      <c r="M714" s="7" t="s">
        <v>919</v>
      </c>
      <c r="Q714" s="7"/>
    </row>
    <row r="715" spans="1:17" x14ac:dyDescent="0.2">
      <c r="A715" s="80">
        <v>722</v>
      </c>
      <c r="B715" s="81" t="s">
        <v>947</v>
      </c>
      <c r="C715" s="81"/>
      <c r="D715" s="81">
        <v>96452861.918985635</v>
      </c>
      <c r="E715" s="81"/>
      <c r="F715">
        <f t="shared" si="34"/>
        <v>795</v>
      </c>
      <c r="G715" s="81" t="s">
        <v>945</v>
      </c>
      <c r="H715" s="81"/>
      <c r="I715" s="81"/>
      <c r="J715">
        <f t="shared" si="36"/>
        <v>96452861.918985635</v>
      </c>
      <c r="K715" s="17">
        <f t="shared" si="35"/>
        <v>0</v>
      </c>
      <c r="L715">
        <v>795</v>
      </c>
      <c r="M715" s="7" t="s">
        <v>945</v>
      </c>
      <c r="Q715" s="7">
        <v>96452861.918985635</v>
      </c>
    </row>
    <row r="716" spans="1:17" x14ac:dyDescent="0.2">
      <c r="A716" s="80">
        <v>723</v>
      </c>
      <c r="B716" s="81" t="s">
        <v>919</v>
      </c>
      <c r="C716" s="81"/>
      <c r="D716" s="81"/>
      <c r="E716" s="81"/>
      <c r="F716">
        <f t="shared" si="34"/>
        <v>796</v>
      </c>
      <c r="G716" s="81" t="s">
        <v>919</v>
      </c>
      <c r="H716" s="81"/>
      <c r="I716" s="81"/>
      <c r="J716">
        <f t="shared" si="36"/>
        <v>0</v>
      </c>
      <c r="K716" s="17">
        <f t="shared" si="35"/>
        <v>0</v>
      </c>
      <c r="L716">
        <v>796</v>
      </c>
      <c r="M716" s="7" t="s">
        <v>919</v>
      </c>
      <c r="Q716" s="7"/>
    </row>
    <row r="717" spans="1:17" x14ac:dyDescent="0.2">
      <c r="A717" s="80">
        <v>724</v>
      </c>
      <c r="B717" s="81" t="s">
        <v>948</v>
      </c>
      <c r="C717" s="81"/>
      <c r="D717" s="81">
        <v>0</v>
      </c>
      <c r="E717" s="81"/>
      <c r="F717">
        <f t="shared" si="34"/>
        <v>797</v>
      </c>
      <c r="G717" s="81" t="s">
        <v>937</v>
      </c>
      <c r="H717" s="81"/>
      <c r="I717" s="81"/>
      <c r="J717">
        <f t="shared" si="36"/>
        <v>0</v>
      </c>
      <c r="K717" s="17">
        <f t="shared" si="35"/>
        <v>0</v>
      </c>
      <c r="L717">
        <v>797</v>
      </c>
      <c r="M717" s="7" t="s">
        <v>937</v>
      </c>
      <c r="Q717" s="7">
        <v>0</v>
      </c>
    </row>
    <row r="718" spans="1:17" x14ac:dyDescent="0.2">
      <c r="A718" s="80">
        <v>725</v>
      </c>
      <c r="B718" s="81" t="s">
        <v>919</v>
      </c>
      <c r="C718" s="81" t="s">
        <v>699</v>
      </c>
      <c r="D718" s="81"/>
      <c r="E718" s="81"/>
      <c r="F718">
        <f t="shared" ref="F718:F781" si="37">F717+1</f>
        <v>798</v>
      </c>
      <c r="G718" s="81"/>
      <c r="H718" s="81"/>
      <c r="I718" s="81"/>
      <c r="J718">
        <f t="shared" si="36"/>
        <v>0</v>
      </c>
      <c r="K718" s="17">
        <f t="shared" ref="K718:K781" si="38">IF(AND(L718=F718,G718=M718,H718=N718),0,1)</f>
        <v>0</v>
      </c>
      <c r="L718">
        <v>798</v>
      </c>
      <c r="Q718" s="7"/>
    </row>
    <row r="719" spans="1:17" x14ac:dyDescent="0.2">
      <c r="A719" s="80">
        <v>726</v>
      </c>
      <c r="B719" s="81" t="s">
        <v>919</v>
      </c>
      <c r="C719" s="81" t="s">
        <v>949</v>
      </c>
      <c r="D719" s="81">
        <v>-21416689.98091381</v>
      </c>
      <c r="E719" s="81"/>
      <c r="F719">
        <f t="shared" si="37"/>
        <v>799</v>
      </c>
      <c r="G719" s="81" t="s">
        <v>1240</v>
      </c>
      <c r="H719" s="81"/>
      <c r="I719" s="81"/>
      <c r="J719">
        <f t="shared" si="36"/>
        <v>-21416689.98091381</v>
      </c>
      <c r="K719" s="17">
        <f t="shared" si="38"/>
        <v>0</v>
      </c>
      <c r="L719">
        <v>799</v>
      </c>
      <c r="M719" s="7" t="s">
        <v>1240</v>
      </c>
      <c r="Q719" s="7">
        <v>-21416689.98091381</v>
      </c>
    </row>
    <row r="720" spans="1:17" x14ac:dyDescent="0.2">
      <c r="A720" s="80">
        <v>727</v>
      </c>
      <c r="B720" s="81" t="s">
        <v>919</v>
      </c>
      <c r="C720" s="81" t="s">
        <v>699</v>
      </c>
      <c r="D720" s="81">
        <v>-10156339.305554865</v>
      </c>
      <c r="E720" s="81"/>
      <c r="F720">
        <f t="shared" si="37"/>
        <v>800</v>
      </c>
      <c r="G720" s="81" t="s">
        <v>1241</v>
      </c>
      <c r="H720" s="81"/>
      <c r="I720" s="81"/>
      <c r="J720">
        <f t="shared" si="36"/>
        <v>-10156339.305554865</v>
      </c>
      <c r="K720" s="17">
        <f t="shared" si="38"/>
        <v>0</v>
      </c>
      <c r="L720">
        <v>800</v>
      </c>
      <c r="M720" s="7" t="s">
        <v>1241</v>
      </c>
      <c r="Q720" s="7">
        <v>-10156339.305554865</v>
      </c>
    </row>
    <row r="721" spans="1:17" x14ac:dyDescent="0.2">
      <c r="A721" s="80">
        <v>728</v>
      </c>
      <c r="B721" s="81" t="s">
        <v>950</v>
      </c>
      <c r="C721" s="81"/>
      <c r="D721" s="81">
        <v>-31573029.286468677</v>
      </c>
      <c r="E721" s="81"/>
      <c r="F721">
        <f t="shared" si="37"/>
        <v>801</v>
      </c>
      <c r="G721" s="81"/>
      <c r="H721" s="81" t="s">
        <v>1242</v>
      </c>
      <c r="I721" s="81"/>
      <c r="J721">
        <f t="shared" si="36"/>
        <v>-31573029.286468677</v>
      </c>
      <c r="K721" s="17">
        <f t="shared" si="38"/>
        <v>0</v>
      </c>
      <c r="L721">
        <v>801</v>
      </c>
      <c r="N721" s="7" t="s">
        <v>1242</v>
      </c>
      <c r="Q721" s="7">
        <v>-31573029.286468677</v>
      </c>
    </row>
    <row r="722" spans="1:17" x14ac:dyDescent="0.2">
      <c r="A722" s="80">
        <v>729</v>
      </c>
      <c r="B722" s="81" t="s">
        <v>699</v>
      </c>
      <c r="C722" s="81"/>
      <c r="D722" s="81">
        <v>0</v>
      </c>
      <c r="E722" s="81"/>
      <c r="F722">
        <f t="shared" si="37"/>
        <v>802</v>
      </c>
      <c r="G722" s="81" t="s">
        <v>919</v>
      </c>
      <c r="H722" s="81" t="s">
        <v>1243</v>
      </c>
      <c r="I722" s="81"/>
      <c r="J722">
        <f t="shared" si="36"/>
        <v>0</v>
      </c>
      <c r="K722" s="17">
        <f t="shared" si="38"/>
        <v>0</v>
      </c>
      <c r="L722">
        <v>802</v>
      </c>
      <c r="M722" s="7" t="s">
        <v>919</v>
      </c>
      <c r="N722" s="7" t="s">
        <v>1243</v>
      </c>
      <c r="Q722" s="7">
        <v>0</v>
      </c>
    </row>
    <row r="723" spans="1:17" x14ac:dyDescent="0.2">
      <c r="A723" s="80">
        <v>730</v>
      </c>
      <c r="B723" s="81" t="s">
        <v>951</v>
      </c>
      <c r="C723" s="81"/>
      <c r="D723" s="81"/>
      <c r="E723" s="81"/>
      <c r="F723">
        <f t="shared" si="37"/>
        <v>803</v>
      </c>
      <c r="G723" s="81" t="s">
        <v>46</v>
      </c>
      <c r="H723" s="81" t="s">
        <v>46</v>
      </c>
      <c r="I723" s="81"/>
      <c r="J723">
        <f t="shared" si="36"/>
        <v>0</v>
      </c>
      <c r="K723" s="17">
        <f t="shared" si="38"/>
        <v>0</v>
      </c>
      <c r="L723">
        <v>803</v>
      </c>
      <c r="M723" s="7" t="s">
        <v>46</v>
      </c>
      <c r="N723" s="7" t="s">
        <v>46</v>
      </c>
      <c r="Q723" s="7"/>
    </row>
    <row r="724" spans="1:17" x14ac:dyDescent="0.2">
      <c r="A724" s="80">
        <v>731</v>
      </c>
      <c r="B724" s="81" t="s">
        <v>919</v>
      </c>
      <c r="C724" s="81" t="s">
        <v>952</v>
      </c>
      <c r="D724" s="81">
        <v>-31573029.286468677</v>
      </c>
      <c r="E724" s="81"/>
      <c r="F724">
        <f t="shared" si="37"/>
        <v>804</v>
      </c>
      <c r="G724" s="81" t="s">
        <v>947</v>
      </c>
      <c r="H724" s="81"/>
      <c r="I724" s="81"/>
      <c r="J724">
        <f t="shared" si="36"/>
        <v>-31573029.286468677</v>
      </c>
      <c r="K724" s="17">
        <f t="shared" si="38"/>
        <v>0</v>
      </c>
      <c r="L724">
        <v>804</v>
      </c>
      <c r="M724" s="7" t="s">
        <v>947</v>
      </c>
      <c r="Q724" s="7">
        <v>-31573029.286468677</v>
      </c>
    </row>
    <row r="725" spans="1:17" x14ac:dyDescent="0.2">
      <c r="A725" s="80">
        <v>732</v>
      </c>
      <c r="B725" s="81" t="s">
        <v>699</v>
      </c>
      <c r="C725" s="81" t="s">
        <v>699</v>
      </c>
      <c r="D725" s="81"/>
      <c r="E725" s="81"/>
      <c r="F725">
        <f t="shared" si="37"/>
        <v>805</v>
      </c>
      <c r="G725" s="81" t="s">
        <v>919</v>
      </c>
      <c r="H725" s="81"/>
      <c r="I725" s="81"/>
      <c r="J725">
        <f t="shared" si="36"/>
        <v>0</v>
      </c>
      <c r="K725" s="17">
        <f t="shared" si="38"/>
        <v>0</v>
      </c>
      <c r="L725">
        <v>805</v>
      </c>
      <c r="M725" s="7" t="s">
        <v>919</v>
      </c>
      <c r="Q725" s="7"/>
    </row>
    <row r="726" spans="1:17" x14ac:dyDescent="0.2">
      <c r="A726" s="80">
        <v>733</v>
      </c>
      <c r="B726" s="81" t="s">
        <v>953</v>
      </c>
      <c r="C726" s="81"/>
      <c r="D726" s="81">
        <v>64879832.632516958</v>
      </c>
      <c r="E726" s="81"/>
      <c r="F726">
        <f t="shared" si="37"/>
        <v>806</v>
      </c>
      <c r="G726" s="81" t="s">
        <v>948</v>
      </c>
      <c r="H726" s="81"/>
      <c r="I726" s="81"/>
      <c r="J726">
        <f t="shared" si="36"/>
        <v>64879832.632516958</v>
      </c>
      <c r="K726" s="17">
        <f t="shared" si="38"/>
        <v>0</v>
      </c>
      <c r="L726">
        <v>806</v>
      </c>
      <c r="M726" s="7" t="s">
        <v>948</v>
      </c>
      <c r="Q726" s="7">
        <v>64879832.632516958</v>
      </c>
    </row>
    <row r="727" spans="1:17" x14ac:dyDescent="0.2">
      <c r="A727" s="80">
        <v>734</v>
      </c>
      <c r="B727" s="81" t="s">
        <v>919</v>
      </c>
      <c r="C727" s="81" t="s">
        <v>1123</v>
      </c>
      <c r="D727" s="81"/>
      <c r="E727" s="81"/>
      <c r="F727">
        <f t="shared" si="37"/>
        <v>807</v>
      </c>
      <c r="G727" s="81" t="s">
        <v>919</v>
      </c>
      <c r="H727" s="81" t="s">
        <v>699</v>
      </c>
      <c r="I727" s="81"/>
      <c r="J727">
        <f t="shared" si="36"/>
        <v>0</v>
      </c>
      <c r="K727" s="17">
        <f t="shared" si="38"/>
        <v>0</v>
      </c>
      <c r="L727">
        <v>807</v>
      </c>
      <c r="M727" s="7" t="s">
        <v>919</v>
      </c>
      <c r="N727" s="7" t="s">
        <v>699</v>
      </c>
      <c r="Q727" s="7"/>
    </row>
    <row r="728" spans="1:17" x14ac:dyDescent="0.2">
      <c r="A728" s="80">
        <v>735</v>
      </c>
      <c r="B728" s="81" t="s">
        <v>919</v>
      </c>
      <c r="C728" s="81" t="s">
        <v>954</v>
      </c>
      <c r="D728" s="81">
        <v>28838094.131090622</v>
      </c>
      <c r="E728" s="81"/>
      <c r="F728">
        <f t="shared" si="37"/>
        <v>808</v>
      </c>
      <c r="G728" s="81" t="s">
        <v>919</v>
      </c>
      <c r="H728" s="81" t="s">
        <v>949</v>
      </c>
      <c r="I728" s="81"/>
      <c r="J728">
        <f t="shared" si="36"/>
        <v>28838094.131090622</v>
      </c>
      <c r="K728" s="17">
        <f t="shared" si="38"/>
        <v>0</v>
      </c>
      <c r="L728">
        <v>808</v>
      </c>
      <c r="M728" s="7" t="s">
        <v>919</v>
      </c>
      <c r="N728" s="7" t="s">
        <v>949</v>
      </c>
      <c r="Q728" s="7">
        <v>28838094.131090622</v>
      </c>
    </row>
    <row r="729" spans="1:17" x14ac:dyDescent="0.2">
      <c r="A729" s="80">
        <v>736</v>
      </c>
      <c r="B729" s="81"/>
      <c r="C729" s="81"/>
      <c r="D729" s="81">
        <v>-5583298.504508825</v>
      </c>
      <c r="E729" s="81"/>
      <c r="F729">
        <f t="shared" si="37"/>
        <v>809</v>
      </c>
      <c r="G729" s="81"/>
      <c r="H729" s="81" t="s">
        <v>960</v>
      </c>
      <c r="I729" s="81"/>
      <c r="J729">
        <f t="shared" si="36"/>
        <v>-5583298.504508825</v>
      </c>
      <c r="K729" s="17">
        <f t="shared" si="38"/>
        <v>0</v>
      </c>
      <c r="L729">
        <v>809</v>
      </c>
      <c r="N729" s="7" t="s">
        <v>960</v>
      </c>
      <c r="Q729" s="7">
        <v>-5583298.504508825</v>
      </c>
    </row>
    <row r="730" spans="1:17" x14ac:dyDescent="0.2">
      <c r="A730" s="80">
        <v>737</v>
      </c>
      <c r="B730" s="81" t="s">
        <v>955</v>
      </c>
      <c r="C730" s="81"/>
      <c r="D730" s="81">
        <v>0</v>
      </c>
      <c r="E730" s="81"/>
      <c r="F730">
        <f t="shared" si="37"/>
        <v>810</v>
      </c>
      <c r="G730" s="81" t="s">
        <v>919</v>
      </c>
      <c r="H730" s="81" t="s">
        <v>1244</v>
      </c>
      <c r="I730" s="81"/>
      <c r="J730">
        <f t="shared" si="36"/>
        <v>0</v>
      </c>
      <c r="K730" s="17">
        <f t="shared" si="38"/>
        <v>0</v>
      </c>
      <c r="L730">
        <v>810</v>
      </c>
      <c r="M730" s="7" t="s">
        <v>919</v>
      </c>
      <c r="N730" s="7" t="s">
        <v>1244</v>
      </c>
      <c r="Q730" s="7">
        <v>0</v>
      </c>
    </row>
    <row r="731" spans="1:17" x14ac:dyDescent="0.2">
      <c r="A731" s="80">
        <v>738</v>
      </c>
      <c r="B731" s="81" t="s">
        <v>699</v>
      </c>
      <c r="C731" s="81" t="s">
        <v>699</v>
      </c>
      <c r="D731" s="81">
        <v>88134628.259098753</v>
      </c>
      <c r="E731" s="81"/>
      <c r="F731">
        <f t="shared" si="37"/>
        <v>811</v>
      </c>
      <c r="G731" s="81" t="s">
        <v>950</v>
      </c>
      <c r="H731" s="81"/>
      <c r="I731" s="81"/>
      <c r="J731">
        <f t="shared" si="36"/>
        <v>88134628.259098753</v>
      </c>
      <c r="K731" s="17">
        <f t="shared" si="38"/>
        <v>0</v>
      </c>
      <c r="L731">
        <v>811</v>
      </c>
      <c r="M731" s="7" t="s">
        <v>950</v>
      </c>
      <c r="Q731" s="7">
        <v>88134628.259098753</v>
      </c>
    </row>
    <row r="732" spans="1:17" x14ac:dyDescent="0.2">
      <c r="A732" s="80">
        <v>739</v>
      </c>
      <c r="B732" s="81" t="s">
        <v>956</v>
      </c>
      <c r="C732" s="81"/>
      <c r="D732" s="81">
        <v>4006119.8669346175</v>
      </c>
      <c r="E732" s="81"/>
      <c r="F732">
        <f t="shared" si="37"/>
        <v>812</v>
      </c>
      <c r="G732" s="81"/>
      <c r="H732" s="81" t="s">
        <v>1245</v>
      </c>
      <c r="I732" s="81"/>
      <c r="J732">
        <f t="shared" si="36"/>
        <v>4006119.8669346175</v>
      </c>
      <c r="K732" s="17">
        <f t="shared" si="38"/>
        <v>0</v>
      </c>
      <c r="L732">
        <v>812</v>
      </c>
      <c r="N732" s="7" t="s">
        <v>1245</v>
      </c>
      <c r="Q732" s="7">
        <v>4006119.8669346175</v>
      </c>
    </row>
    <row r="733" spans="1:17" x14ac:dyDescent="0.2">
      <c r="A733" s="80">
        <v>740</v>
      </c>
      <c r="B733" s="81" t="s">
        <v>919</v>
      </c>
      <c r="C733" s="81"/>
      <c r="D733" s="81">
        <v>0</v>
      </c>
      <c r="E733" s="81"/>
      <c r="F733">
        <f t="shared" si="37"/>
        <v>813</v>
      </c>
      <c r="G733" s="81" t="s">
        <v>919</v>
      </c>
      <c r="H733" s="81" t="s">
        <v>1246</v>
      </c>
      <c r="I733" s="81"/>
      <c r="J733">
        <f t="shared" si="36"/>
        <v>0</v>
      </c>
      <c r="K733" s="17">
        <f t="shared" si="38"/>
        <v>0</v>
      </c>
      <c r="L733">
        <v>813</v>
      </c>
      <c r="M733" s="7" t="s">
        <v>919</v>
      </c>
      <c r="N733" s="7" t="s">
        <v>1246</v>
      </c>
      <c r="Q733" s="7">
        <v>0</v>
      </c>
    </row>
    <row r="734" spans="1:17" x14ac:dyDescent="0.2">
      <c r="A734" s="80">
        <v>741</v>
      </c>
      <c r="B734" s="81" t="s">
        <v>957</v>
      </c>
      <c r="C734" s="81"/>
      <c r="D734" s="81">
        <v>4006119.8669346175</v>
      </c>
      <c r="E734" s="81"/>
      <c r="F734">
        <f t="shared" si="37"/>
        <v>814</v>
      </c>
      <c r="G734" s="81" t="s">
        <v>1247</v>
      </c>
      <c r="H734" s="81"/>
      <c r="I734" s="81"/>
      <c r="J734">
        <f t="shared" si="36"/>
        <v>4006119.8669346175</v>
      </c>
      <c r="K734" s="17">
        <f t="shared" si="38"/>
        <v>0</v>
      </c>
      <c r="L734">
        <v>814</v>
      </c>
      <c r="M734" s="7" t="s">
        <v>1247</v>
      </c>
      <c r="Q734" s="7">
        <v>4006119.8669346175</v>
      </c>
    </row>
    <row r="735" spans="1:17" x14ac:dyDescent="0.2">
      <c r="A735" s="80">
        <v>742</v>
      </c>
      <c r="B735" s="81" t="s">
        <v>919</v>
      </c>
      <c r="C735" s="81"/>
      <c r="D735" s="81"/>
      <c r="E735" s="81"/>
      <c r="F735">
        <f t="shared" si="37"/>
        <v>815</v>
      </c>
      <c r="G735" s="81" t="s">
        <v>699</v>
      </c>
      <c r="H735" s="81"/>
      <c r="I735" s="81"/>
      <c r="J735">
        <f t="shared" si="36"/>
        <v>0</v>
      </c>
      <c r="K735" s="17">
        <f t="shared" si="38"/>
        <v>0</v>
      </c>
      <c r="L735">
        <v>815</v>
      </c>
      <c r="M735" s="7" t="s">
        <v>699</v>
      </c>
      <c r="Q735" s="7"/>
    </row>
    <row r="736" spans="1:17" x14ac:dyDescent="0.2">
      <c r="A736" s="80">
        <v>743</v>
      </c>
      <c r="B736" s="81" t="s">
        <v>937</v>
      </c>
      <c r="C736" s="81"/>
      <c r="D736" s="81">
        <v>264403.91121768474</v>
      </c>
      <c r="E736" s="81"/>
      <c r="F736">
        <f t="shared" si="37"/>
        <v>816</v>
      </c>
      <c r="G736" s="81" t="s">
        <v>1248</v>
      </c>
      <c r="H736" s="81"/>
      <c r="I736" s="81"/>
      <c r="J736">
        <f t="shared" si="36"/>
        <v>264403.91121768474</v>
      </c>
      <c r="K736" s="17">
        <f t="shared" si="38"/>
        <v>0</v>
      </c>
      <c r="L736">
        <v>816</v>
      </c>
      <c r="M736" s="7" t="s">
        <v>1248</v>
      </c>
      <c r="Q736" s="7">
        <v>264403.91121768474</v>
      </c>
    </row>
    <row r="737" spans="1:17" x14ac:dyDescent="0.2">
      <c r="A737" s="80">
        <v>744</v>
      </c>
      <c r="B737" s="81" t="s">
        <v>958</v>
      </c>
      <c r="C737" s="81"/>
      <c r="D737" s="81">
        <v>0</v>
      </c>
      <c r="E737" s="81"/>
      <c r="F737">
        <f t="shared" si="37"/>
        <v>817</v>
      </c>
      <c r="G737" s="81" t="s">
        <v>919</v>
      </c>
      <c r="H737" s="81" t="s">
        <v>952</v>
      </c>
      <c r="I737" s="81"/>
      <c r="J737">
        <f t="shared" si="36"/>
        <v>0</v>
      </c>
      <c r="K737" s="17">
        <f t="shared" si="38"/>
        <v>0</v>
      </c>
      <c r="L737">
        <v>817</v>
      </c>
      <c r="M737" s="7" t="s">
        <v>919</v>
      </c>
      <c r="N737" s="7" t="s">
        <v>952</v>
      </c>
      <c r="Q737" s="7">
        <v>0</v>
      </c>
    </row>
    <row r="738" spans="1:17" x14ac:dyDescent="0.2">
      <c r="A738" s="80">
        <v>745</v>
      </c>
      <c r="B738" s="81" t="s">
        <v>919</v>
      </c>
      <c r="C738" s="81"/>
      <c r="D738" s="81"/>
      <c r="E738" s="81"/>
      <c r="F738">
        <f t="shared" si="37"/>
        <v>818</v>
      </c>
      <c r="G738" s="81" t="s">
        <v>699</v>
      </c>
      <c r="H738" s="81" t="s">
        <v>699</v>
      </c>
      <c r="I738" s="81"/>
      <c r="J738">
        <f t="shared" si="36"/>
        <v>0</v>
      </c>
      <c r="K738" s="17">
        <f t="shared" si="38"/>
        <v>0</v>
      </c>
      <c r="L738">
        <v>818</v>
      </c>
      <c r="M738" s="7" t="s">
        <v>699</v>
      </c>
      <c r="N738" s="7" t="s">
        <v>699</v>
      </c>
      <c r="Q738" s="7"/>
    </row>
    <row r="739" spans="1:17" x14ac:dyDescent="0.2">
      <c r="A739" s="80">
        <v>746</v>
      </c>
      <c r="B739" s="81" t="s">
        <v>959</v>
      </c>
      <c r="C739" s="81"/>
      <c r="D739" s="81">
        <v>264403.91121768474</v>
      </c>
      <c r="E739" s="81"/>
      <c r="F739">
        <f t="shared" si="37"/>
        <v>819</v>
      </c>
      <c r="G739" s="81" t="s">
        <v>953</v>
      </c>
      <c r="H739" s="81"/>
      <c r="I739" s="81"/>
      <c r="J739">
        <f t="shared" si="36"/>
        <v>264403.91121768474</v>
      </c>
      <c r="K739" s="17">
        <f t="shared" si="38"/>
        <v>0</v>
      </c>
      <c r="L739">
        <v>819</v>
      </c>
      <c r="M739" s="7" t="s">
        <v>953</v>
      </c>
      <c r="Q739" s="7">
        <v>264403.91121768474</v>
      </c>
    </row>
    <row r="740" spans="1:17" x14ac:dyDescent="0.2">
      <c r="A740" s="80">
        <v>747</v>
      </c>
      <c r="B740" s="81" t="s">
        <v>919</v>
      </c>
      <c r="C740" s="81" t="s">
        <v>699</v>
      </c>
      <c r="D740" s="81">
        <v>0</v>
      </c>
      <c r="E740" s="81"/>
      <c r="F740">
        <f t="shared" si="37"/>
        <v>820</v>
      </c>
      <c r="G740" s="81" t="s">
        <v>919</v>
      </c>
      <c r="H740" s="81" t="s">
        <v>1249</v>
      </c>
      <c r="I740" s="81"/>
      <c r="J740">
        <f t="shared" si="36"/>
        <v>0</v>
      </c>
      <c r="K740" s="17">
        <f t="shared" si="38"/>
        <v>0</v>
      </c>
      <c r="L740">
        <v>820</v>
      </c>
      <c r="M740" s="7" t="s">
        <v>919</v>
      </c>
      <c r="N740" s="7" t="s">
        <v>1249</v>
      </c>
      <c r="Q740" s="7">
        <v>0</v>
      </c>
    </row>
    <row r="741" spans="1:17" x14ac:dyDescent="0.2">
      <c r="A741" s="80">
        <v>748</v>
      </c>
      <c r="B741" s="81" t="s">
        <v>919</v>
      </c>
      <c r="C741" s="81" t="s">
        <v>949</v>
      </c>
      <c r="D741" s="81">
        <v>12475.304111514861</v>
      </c>
      <c r="E741" s="81"/>
      <c r="F741">
        <f t="shared" si="37"/>
        <v>821</v>
      </c>
      <c r="G741" s="81" t="s">
        <v>919</v>
      </c>
      <c r="H741" s="81" t="s">
        <v>954</v>
      </c>
      <c r="I741" s="81"/>
      <c r="J741">
        <f t="shared" si="36"/>
        <v>12475.304111514861</v>
      </c>
      <c r="K741" s="17">
        <f t="shared" si="38"/>
        <v>0</v>
      </c>
      <c r="L741">
        <v>821</v>
      </c>
      <c r="M741" s="7" t="s">
        <v>919</v>
      </c>
      <c r="N741" s="7" t="s">
        <v>954</v>
      </c>
      <c r="Q741" s="7">
        <v>12475.304111514861</v>
      </c>
    </row>
    <row r="742" spans="1:17" x14ac:dyDescent="0.2">
      <c r="A742" s="80">
        <v>749</v>
      </c>
      <c r="B742" s="81" t="s">
        <v>919</v>
      </c>
      <c r="C742" s="81" t="s">
        <v>960</v>
      </c>
      <c r="D742" s="81"/>
      <c r="E742" s="81"/>
      <c r="F742">
        <f t="shared" si="37"/>
        <v>822</v>
      </c>
      <c r="G742" s="81"/>
      <c r="H742" s="81"/>
      <c r="I742" s="81"/>
      <c r="J742">
        <f t="shared" si="36"/>
        <v>0</v>
      </c>
      <c r="K742" s="17">
        <f t="shared" si="38"/>
        <v>0</v>
      </c>
      <c r="L742">
        <v>822</v>
      </c>
      <c r="Q742" s="7"/>
    </row>
    <row r="743" spans="1:17" x14ac:dyDescent="0.2">
      <c r="A743" s="80">
        <v>750</v>
      </c>
      <c r="B743" s="81" t="s">
        <v>961</v>
      </c>
      <c r="C743" s="81"/>
      <c r="D743" s="81">
        <v>276879.21532919962</v>
      </c>
      <c r="E743" s="81"/>
      <c r="F743">
        <f t="shared" si="37"/>
        <v>823</v>
      </c>
      <c r="G743" s="81" t="s">
        <v>955</v>
      </c>
      <c r="H743" s="81"/>
      <c r="I743" s="81"/>
      <c r="J743">
        <f t="shared" si="36"/>
        <v>276879.21532919962</v>
      </c>
      <c r="K743" s="17">
        <f t="shared" si="38"/>
        <v>0</v>
      </c>
      <c r="L743">
        <v>823</v>
      </c>
      <c r="M743" s="7" t="s">
        <v>955</v>
      </c>
      <c r="Q743" s="7">
        <v>276879.21532919962</v>
      </c>
    </row>
    <row r="744" spans="1:17" x14ac:dyDescent="0.2">
      <c r="A744" s="80">
        <v>751</v>
      </c>
      <c r="B744" s="81" t="s">
        <v>699</v>
      </c>
      <c r="C744" s="81" t="s">
        <v>699</v>
      </c>
      <c r="D744" s="81"/>
      <c r="E744" s="81"/>
      <c r="F744">
        <f t="shared" si="37"/>
        <v>824</v>
      </c>
      <c r="G744" s="81" t="s">
        <v>699</v>
      </c>
      <c r="H744" s="81" t="s">
        <v>699</v>
      </c>
      <c r="I744" s="81"/>
      <c r="J744">
        <f t="shared" si="36"/>
        <v>0</v>
      </c>
      <c r="K744" s="17">
        <f t="shared" si="38"/>
        <v>0</v>
      </c>
      <c r="L744">
        <v>824</v>
      </c>
      <c r="M744" s="7" t="s">
        <v>699</v>
      </c>
      <c r="N744" s="7" t="s">
        <v>699</v>
      </c>
      <c r="Q744" s="7"/>
    </row>
    <row r="745" spans="1:17" x14ac:dyDescent="0.2">
      <c r="A745" s="80">
        <v>752</v>
      </c>
      <c r="B745" s="81" t="s">
        <v>962</v>
      </c>
      <c r="C745" s="81"/>
      <c r="D745" s="81"/>
      <c r="E745" s="81"/>
      <c r="F745">
        <f t="shared" si="37"/>
        <v>825</v>
      </c>
      <c r="G745" s="81" t="s">
        <v>956</v>
      </c>
      <c r="H745" s="81"/>
      <c r="I745" s="81"/>
      <c r="J745">
        <f t="shared" si="36"/>
        <v>0</v>
      </c>
      <c r="K745" s="17">
        <f t="shared" si="38"/>
        <v>0</v>
      </c>
      <c r="L745">
        <v>825</v>
      </c>
      <c r="M745" s="7" t="s">
        <v>956</v>
      </c>
      <c r="Q745" s="7"/>
    </row>
    <row r="746" spans="1:17" x14ac:dyDescent="0.2">
      <c r="A746" s="80">
        <v>753</v>
      </c>
      <c r="B746" s="81" t="s">
        <v>699</v>
      </c>
      <c r="C746" s="81" t="s">
        <v>952</v>
      </c>
      <c r="D746" s="81"/>
      <c r="E746" s="81"/>
      <c r="F746">
        <f t="shared" si="37"/>
        <v>826</v>
      </c>
      <c r="G746" s="81" t="s">
        <v>919</v>
      </c>
      <c r="H746" s="81"/>
      <c r="I746" s="81"/>
      <c r="J746">
        <f t="shared" si="36"/>
        <v>0</v>
      </c>
      <c r="K746" s="17">
        <f t="shared" si="38"/>
        <v>0</v>
      </c>
      <c r="L746">
        <v>826</v>
      </c>
      <c r="M746" s="7" t="s">
        <v>919</v>
      </c>
      <c r="Q746" s="7"/>
    </row>
    <row r="747" spans="1:17" x14ac:dyDescent="0.2">
      <c r="A747" s="80">
        <v>754</v>
      </c>
      <c r="B747" s="81" t="s">
        <v>699</v>
      </c>
      <c r="C747" s="81" t="s">
        <v>699</v>
      </c>
      <c r="D747" s="81">
        <v>96452861.918985635</v>
      </c>
      <c r="E747" s="81"/>
      <c r="F747">
        <f t="shared" si="37"/>
        <v>827</v>
      </c>
      <c r="G747" s="81" t="s">
        <v>957</v>
      </c>
      <c r="H747" s="81"/>
      <c r="I747" s="81"/>
      <c r="J747">
        <f t="shared" si="36"/>
        <v>96452861.918985635</v>
      </c>
      <c r="K747" s="17">
        <f t="shared" si="38"/>
        <v>0</v>
      </c>
      <c r="L747">
        <v>827</v>
      </c>
      <c r="M747" s="7" t="s">
        <v>957</v>
      </c>
      <c r="Q747" s="7">
        <v>96452861.918985635</v>
      </c>
    </row>
    <row r="748" spans="1:17" x14ac:dyDescent="0.2">
      <c r="A748" s="80">
        <v>755</v>
      </c>
      <c r="B748" s="81" t="s">
        <v>963</v>
      </c>
      <c r="C748" s="81"/>
      <c r="D748" s="81"/>
      <c r="E748" s="81"/>
      <c r="F748">
        <f t="shared" si="37"/>
        <v>828</v>
      </c>
      <c r="G748" s="81" t="s">
        <v>919</v>
      </c>
      <c r="H748" s="81"/>
      <c r="I748" s="81"/>
      <c r="J748">
        <f t="shared" si="36"/>
        <v>0</v>
      </c>
      <c r="K748" s="17">
        <f t="shared" si="38"/>
        <v>0</v>
      </c>
      <c r="L748">
        <v>828</v>
      </c>
      <c r="M748" s="7" t="s">
        <v>919</v>
      </c>
      <c r="Q748" s="7"/>
    </row>
    <row r="749" spans="1:17" x14ac:dyDescent="0.2">
      <c r="A749" s="80">
        <v>756</v>
      </c>
      <c r="B749" s="81" t="s">
        <v>699</v>
      </c>
      <c r="C749" s="81" t="s">
        <v>1123</v>
      </c>
      <c r="D749" s="81">
        <v>0</v>
      </c>
      <c r="E749" s="81"/>
      <c r="F749">
        <f t="shared" si="37"/>
        <v>829</v>
      </c>
      <c r="G749" s="81" t="s">
        <v>937</v>
      </c>
      <c r="H749" s="81"/>
      <c r="I749" s="81"/>
      <c r="J749">
        <f t="shared" si="36"/>
        <v>0</v>
      </c>
      <c r="K749" s="17">
        <f t="shared" si="38"/>
        <v>0</v>
      </c>
      <c r="L749">
        <v>829</v>
      </c>
      <c r="M749" s="7" t="s">
        <v>937</v>
      </c>
      <c r="Q749" s="7">
        <v>0</v>
      </c>
    </row>
    <row r="750" spans="1:17" x14ac:dyDescent="0.2">
      <c r="A750" s="80">
        <v>757</v>
      </c>
      <c r="B750" s="81" t="s">
        <v>699</v>
      </c>
      <c r="C750" s="81" t="s">
        <v>943</v>
      </c>
      <c r="D750" s="81"/>
      <c r="E750" s="81"/>
      <c r="F750">
        <f t="shared" si="37"/>
        <v>830</v>
      </c>
      <c r="G750" s="81"/>
      <c r="H750" s="81"/>
      <c r="I750" s="81"/>
      <c r="J750">
        <f t="shared" si="36"/>
        <v>0</v>
      </c>
      <c r="K750" s="17">
        <f t="shared" si="38"/>
        <v>0</v>
      </c>
      <c r="L750">
        <v>830</v>
      </c>
      <c r="Q750" s="7"/>
    </row>
    <row r="751" spans="1:17" x14ac:dyDescent="0.2">
      <c r="A751" s="80">
        <v>758</v>
      </c>
      <c r="B751" s="81" t="s">
        <v>964</v>
      </c>
      <c r="C751" s="81"/>
      <c r="D751" s="81">
        <v>-21416689.98091381</v>
      </c>
      <c r="E751" s="81"/>
      <c r="F751">
        <f t="shared" si="37"/>
        <v>831</v>
      </c>
      <c r="G751" s="81" t="s">
        <v>1240</v>
      </c>
      <c r="H751" s="81"/>
      <c r="I751" s="81"/>
      <c r="J751">
        <f t="shared" si="36"/>
        <v>-21416689.98091381</v>
      </c>
      <c r="K751" s="17">
        <f t="shared" si="38"/>
        <v>0</v>
      </c>
      <c r="L751">
        <v>831</v>
      </c>
      <c r="M751" s="7" t="s">
        <v>1240</v>
      </c>
      <c r="Q751" s="7">
        <v>-21416689.98091381</v>
      </c>
    </row>
    <row r="752" spans="1:17" x14ac:dyDescent="0.2">
      <c r="A752" s="80">
        <v>759</v>
      </c>
      <c r="B752" s="81"/>
      <c r="C752" s="81"/>
      <c r="D752" s="81">
        <v>-10156339.305554865</v>
      </c>
      <c r="E752" s="81"/>
      <c r="F752">
        <f t="shared" si="37"/>
        <v>832</v>
      </c>
      <c r="G752" s="81" t="s">
        <v>1241</v>
      </c>
      <c r="H752" s="81"/>
      <c r="I752" s="81"/>
      <c r="J752">
        <f t="shared" si="36"/>
        <v>-10156339.305554865</v>
      </c>
      <c r="K752" s="17">
        <f t="shared" si="38"/>
        <v>0</v>
      </c>
      <c r="L752">
        <v>832</v>
      </c>
      <c r="M752" s="7" t="s">
        <v>1241</v>
      </c>
      <c r="Q752" s="7">
        <v>-10156339.305554865</v>
      </c>
    </row>
    <row r="753" spans="1:17" x14ac:dyDescent="0.2">
      <c r="A753" s="80">
        <v>760</v>
      </c>
      <c r="B753" s="81" t="s">
        <v>699</v>
      </c>
      <c r="C753" s="81" t="s">
        <v>699</v>
      </c>
      <c r="D753" s="81">
        <v>-31573029.286468677</v>
      </c>
      <c r="E753" s="81"/>
      <c r="F753">
        <f t="shared" si="37"/>
        <v>833</v>
      </c>
      <c r="G753" s="81"/>
      <c r="H753" s="81" t="s">
        <v>946</v>
      </c>
      <c r="I753" s="81"/>
      <c r="J753">
        <f t="shared" si="36"/>
        <v>-31573029.286468677</v>
      </c>
      <c r="K753" s="17">
        <f t="shared" si="38"/>
        <v>0</v>
      </c>
      <c r="L753">
        <v>833</v>
      </c>
      <c r="N753" s="7" t="s">
        <v>946</v>
      </c>
      <c r="Q753" s="7">
        <v>-31573029.286468677</v>
      </c>
    </row>
    <row r="754" spans="1:17" x14ac:dyDescent="0.2">
      <c r="A754" s="80">
        <v>761</v>
      </c>
      <c r="B754" s="81" t="s">
        <v>965</v>
      </c>
      <c r="C754" s="81"/>
      <c r="D754" s="81"/>
      <c r="E754" s="81"/>
      <c r="F754">
        <f t="shared" si="37"/>
        <v>834</v>
      </c>
      <c r="G754" s="81" t="s">
        <v>919</v>
      </c>
      <c r="H754" s="81"/>
      <c r="I754" s="81"/>
      <c r="J754">
        <f t="shared" si="36"/>
        <v>0</v>
      </c>
      <c r="K754" s="17">
        <f t="shared" si="38"/>
        <v>0</v>
      </c>
      <c r="L754">
        <v>834</v>
      </c>
      <c r="M754" s="7" t="s">
        <v>919</v>
      </c>
      <c r="Q754" s="7"/>
    </row>
    <row r="755" spans="1:17" x14ac:dyDescent="0.2">
      <c r="A755" s="80">
        <v>762</v>
      </c>
      <c r="B755" s="81" t="s">
        <v>966</v>
      </c>
      <c r="C755" s="81"/>
      <c r="D755" s="81">
        <v>64879832.632516958</v>
      </c>
      <c r="E755" s="81"/>
      <c r="F755">
        <f t="shared" si="37"/>
        <v>835</v>
      </c>
      <c r="G755" s="81" t="s">
        <v>959</v>
      </c>
      <c r="H755" s="81"/>
      <c r="I755" s="81"/>
      <c r="J755">
        <f t="shared" si="36"/>
        <v>64879832.632516958</v>
      </c>
      <c r="K755" s="17">
        <f t="shared" si="38"/>
        <v>0</v>
      </c>
      <c r="L755">
        <v>835</v>
      </c>
      <c r="M755" s="7" t="s">
        <v>959</v>
      </c>
      <c r="Q755" s="7">
        <v>64879832.632516958</v>
      </c>
    </row>
    <row r="756" spans="1:17" x14ac:dyDescent="0.2">
      <c r="A756" s="80">
        <v>763</v>
      </c>
      <c r="B756" s="81"/>
      <c r="C756" s="81"/>
      <c r="D756" s="81"/>
      <c r="E756" s="81"/>
      <c r="F756">
        <f t="shared" si="37"/>
        <v>836</v>
      </c>
      <c r="G756" s="81" t="s">
        <v>919</v>
      </c>
      <c r="H756" s="81" t="s">
        <v>699</v>
      </c>
      <c r="I756" s="81"/>
      <c r="J756">
        <f t="shared" si="36"/>
        <v>0</v>
      </c>
      <c r="K756" s="17">
        <f t="shared" si="38"/>
        <v>0</v>
      </c>
      <c r="L756">
        <v>836</v>
      </c>
      <c r="M756" s="7" t="s">
        <v>919</v>
      </c>
      <c r="N756" s="7" t="s">
        <v>699</v>
      </c>
      <c r="Q756" s="7"/>
    </row>
    <row r="757" spans="1:17" x14ac:dyDescent="0.2">
      <c r="A757" s="80">
        <v>764</v>
      </c>
      <c r="B757" s="81" t="s">
        <v>919</v>
      </c>
      <c r="C757" s="81" t="s">
        <v>949</v>
      </c>
      <c r="D757" s="81">
        <v>28838094.131090622</v>
      </c>
      <c r="E757" s="81"/>
      <c r="F757">
        <f t="shared" si="37"/>
        <v>837</v>
      </c>
      <c r="G757" s="81" t="s">
        <v>919</v>
      </c>
      <c r="H757" s="81" t="s">
        <v>949</v>
      </c>
      <c r="I757" s="81"/>
      <c r="J757">
        <f t="shared" si="36"/>
        <v>28838094.131090622</v>
      </c>
      <c r="K757" s="17">
        <f t="shared" si="38"/>
        <v>0</v>
      </c>
      <c r="L757">
        <v>837</v>
      </c>
      <c r="M757" s="7" t="s">
        <v>919</v>
      </c>
      <c r="N757" s="7" t="s">
        <v>949</v>
      </c>
      <c r="Q757" s="7">
        <v>28838094.131090622</v>
      </c>
    </row>
    <row r="758" spans="1:17" x14ac:dyDescent="0.2">
      <c r="A758" s="80">
        <v>765</v>
      </c>
      <c r="B758" s="81"/>
      <c r="C758" s="81" t="s">
        <v>960</v>
      </c>
      <c r="D758" s="81">
        <v>-36047359.294798382</v>
      </c>
      <c r="E758" s="81"/>
      <c r="F758">
        <f t="shared" si="37"/>
        <v>838</v>
      </c>
      <c r="G758" s="81" t="s">
        <v>919</v>
      </c>
      <c r="H758" s="81" t="s">
        <v>960</v>
      </c>
      <c r="I758" s="81"/>
      <c r="J758">
        <f t="shared" si="36"/>
        <v>-36047359.294798382</v>
      </c>
      <c r="K758" s="17">
        <f t="shared" si="38"/>
        <v>0</v>
      </c>
      <c r="L758">
        <v>838</v>
      </c>
      <c r="M758" s="7" t="s">
        <v>919</v>
      </c>
      <c r="N758" s="7" t="s">
        <v>960</v>
      </c>
      <c r="Q758" s="7">
        <v>-36047359.294798382</v>
      </c>
    </row>
    <row r="759" spans="1:17" x14ac:dyDescent="0.2">
      <c r="A759" s="80">
        <v>766</v>
      </c>
      <c r="B759" s="81" t="s">
        <v>967</v>
      </c>
      <c r="C759" s="81"/>
      <c r="D759" s="81">
        <v>0</v>
      </c>
      <c r="E759" s="81"/>
      <c r="F759">
        <f t="shared" si="37"/>
        <v>839</v>
      </c>
      <c r="G759" s="81"/>
      <c r="H759" s="81" t="s">
        <v>1244</v>
      </c>
      <c r="I759" s="81"/>
      <c r="J759">
        <f t="shared" si="36"/>
        <v>0</v>
      </c>
      <c r="K759" s="17">
        <f t="shared" si="38"/>
        <v>0</v>
      </c>
      <c r="L759">
        <v>839</v>
      </c>
      <c r="N759" s="7" t="s">
        <v>1244</v>
      </c>
      <c r="Q759" s="7">
        <v>0</v>
      </c>
    </row>
    <row r="760" spans="1:17" x14ac:dyDescent="0.2">
      <c r="A760" s="80">
        <v>767</v>
      </c>
      <c r="B760" s="81"/>
      <c r="C760" s="81"/>
      <c r="D760" s="81">
        <v>57670567.468809195</v>
      </c>
      <c r="E760" s="81"/>
      <c r="F760">
        <f t="shared" si="37"/>
        <v>840</v>
      </c>
      <c r="G760" s="81" t="s">
        <v>961</v>
      </c>
      <c r="H760" s="81"/>
      <c r="I760" s="81"/>
      <c r="J760">
        <f t="shared" si="36"/>
        <v>57670567.468809195</v>
      </c>
      <c r="K760" s="17">
        <f t="shared" si="38"/>
        <v>0</v>
      </c>
      <c r="L760">
        <v>840</v>
      </c>
      <c r="M760" s="7" t="s">
        <v>961</v>
      </c>
      <c r="Q760" s="7">
        <v>57670567.468809195</v>
      </c>
    </row>
    <row r="761" spans="1:17" x14ac:dyDescent="0.2">
      <c r="A761" s="80">
        <v>768</v>
      </c>
      <c r="B761" s="81" t="s">
        <v>699</v>
      </c>
      <c r="C761" s="81" t="s">
        <v>968</v>
      </c>
      <c r="D761" s="81"/>
      <c r="E761" s="81"/>
      <c r="F761">
        <f t="shared" si="37"/>
        <v>841</v>
      </c>
      <c r="G761" s="81" t="s">
        <v>699</v>
      </c>
      <c r="H761" s="81" t="s">
        <v>699</v>
      </c>
      <c r="I761" s="81"/>
      <c r="J761">
        <f t="shared" si="36"/>
        <v>0</v>
      </c>
      <c r="K761" s="17">
        <f t="shared" si="38"/>
        <v>0</v>
      </c>
      <c r="L761">
        <v>841</v>
      </c>
      <c r="M761" s="7" t="s">
        <v>699</v>
      </c>
      <c r="N761" s="7" t="s">
        <v>699</v>
      </c>
      <c r="Q761" s="7"/>
    </row>
    <row r="762" spans="1:17" x14ac:dyDescent="0.2">
      <c r="A762" s="80">
        <v>769</v>
      </c>
      <c r="B762" s="81" t="s">
        <v>699</v>
      </c>
      <c r="C762" s="81" t="s">
        <v>1123</v>
      </c>
      <c r="D762" s="81">
        <v>3229551.778253315</v>
      </c>
      <c r="E762" s="81"/>
      <c r="F762">
        <f t="shared" si="37"/>
        <v>842</v>
      </c>
      <c r="G762" s="81" t="s">
        <v>1250</v>
      </c>
      <c r="H762" s="81"/>
      <c r="I762" s="81"/>
      <c r="J762">
        <f t="shared" si="36"/>
        <v>3229551.778253315</v>
      </c>
      <c r="K762" s="17">
        <f t="shared" si="38"/>
        <v>0</v>
      </c>
      <c r="L762">
        <v>842</v>
      </c>
      <c r="M762" s="7" t="s">
        <v>1250</v>
      </c>
      <c r="Q762" s="7">
        <v>3229551.778253315</v>
      </c>
    </row>
    <row r="763" spans="1:17" x14ac:dyDescent="0.2">
      <c r="A763" s="80">
        <v>770</v>
      </c>
      <c r="B763" s="81" t="s">
        <v>699</v>
      </c>
      <c r="C763" s="81" t="s">
        <v>954</v>
      </c>
      <c r="D763" s="81">
        <v>5861799.6967445491</v>
      </c>
      <c r="E763" s="81"/>
      <c r="F763">
        <f t="shared" si="37"/>
        <v>843</v>
      </c>
      <c r="G763" s="81" t="s">
        <v>699</v>
      </c>
      <c r="H763" s="81" t="s">
        <v>952</v>
      </c>
      <c r="I763" s="81"/>
      <c r="J763">
        <f t="shared" ref="J763:J815" si="39">VLOOKUP(F763,$L$1:$Q$1034,6,FALSE)</f>
        <v>5861799.6967445491</v>
      </c>
      <c r="K763" s="17">
        <f t="shared" si="38"/>
        <v>0</v>
      </c>
      <c r="L763">
        <v>843</v>
      </c>
      <c r="M763" s="7" t="s">
        <v>699</v>
      </c>
      <c r="N763" s="7" t="s">
        <v>952</v>
      </c>
      <c r="Q763" s="7">
        <v>5861799.6967445491</v>
      </c>
    </row>
    <row r="764" spans="1:17" x14ac:dyDescent="0.2">
      <c r="A764" s="80">
        <v>771</v>
      </c>
      <c r="B764" s="81" t="s">
        <v>969</v>
      </c>
      <c r="C764" s="81"/>
      <c r="D764" s="81"/>
      <c r="E764" s="81"/>
      <c r="F764">
        <f t="shared" si="37"/>
        <v>844</v>
      </c>
      <c r="G764" s="81" t="s">
        <v>699</v>
      </c>
      <c r="H764" s="81" t="s">
        <v>699</v>
      </c>
      <c r="I764" s="81"/>
      <c r="J764">
        <f t="shared" si="39"/>
        <v>0</v>
      </c>
      <c r="K764" s="17">
        <f t="shared" si="38"/>
        <v>0</v>
      </c>
      <c r="L764">
        <v>844</v>
      </c>
      <c r="M764" s="7" t="s">
        <v>699</v>
      </c>
      <c r="N764" s="7" t="s">
        <v>699</v>
      </c>
      <c r="Q764" s="7"/>
    </row>
    <row r="765" spans="1:17" x14ac:dyDescent="0.2">
      <c r="A765" s="80"/>
      <c r="B765" s="81"/>
      <c r="C765" s="81"/>
      <c r="D765" s="81">
        <v>-2632247.9184912341</v>
      </c>
      <c r="E765" s="81"/>
      <c r="F765">
        <f t="shared" si="37"/>
        <v>845</v>
      </c>
      <c r="G765" s="81" t="s">
        <v>963</v>
      </c>
      <c r="H765" s="81"/>
      <c r="I765" s="81"/>
      <c r="J765">
        <f t="shared" si="39"/>
        <v>-2632247.9184912341</v>
      </c>
      <c r="K765" s="17">
        <f t="shared" si="38"/>
        <v>0</v>
      </c>
      <c r="L765">
        <v>845</v>
      </c>
      <c r="M765" s="7" t="s">
        <v>963</v>
      </c>
      <c r="Q765" s="7">
        <v>-2632247.9184912341</v>
      </c>
    </row>
    <row r="766" spans="1:17" x14ac:dyDescent="0.2">
      <c r="A766" s="80"/>
      <c r="B766" s="81"/>
      <c r="C766" s="81"/>
      <c r="D766" s="81">
        <v>0</v>
      </c>
      <c r="E766" s="81"/>
      <c r="F766">
        <f t="shared" si="37"/>
        <v>846</v>
      </c>
      <c r="G766" s="81" t="s">
        <v>699</v>
      </c>
      <c r="H766" s="81" t="s">
        <v>1249</v>
      </c>
      <c r="I766" s="81"/>
      <c r="J766">
        <f t="shared" si="39"/>
        <v>0</v>
      </c>
      <c r="K766" s="17">
        <f t="shared" si="38"/>
        <v>0</v>
      </c>
      <c r="L766">
        <v>846</v>
      </c>
      <c r="M766" s="7" t="s">
        <v>699</v>
      </c>
      <c r="N766" s="7" t="s">
        <v>1249</v>
      </c>
      <c r="Q766" s="7">
        <v>0</v>
      </c>
    </row>
    <row r="767" spans="1:17" x14ac:dyDescent="0.2">
      <c r="A767" s="80"/>
      <c r="B767" s="81"/>
      <c r="C767" s="81"/>
      <c r="D767" s="81">
        <v>466640.04706014995</v>
      </c>
      <c r="E767" s="81"/>
      <c r="F767">
        <f t="shared" si="37"/>
        <v>847</v>
      </c>
      <c r="G767" s="81" t="s">
        <v>699</v>
      </c>
      <c r="H767" s="81" t="s">
        <v>943</v>
      </c>
      <c r="I767" s="81"/>
      <c r="J767">
        <f t="shared" si="39"/>
        <v>466640.04706014995</v>
      </c>
      <c r="K767" s="17">
        <f t="shared" si="38"/>
        <v>0</v>
      </c>
      <c r="L767">
        <v>847</v>
      </c>
      <c r="M767" s="7" t="s">
        <v>699</v>
      </c>
      <c r="N767" s="7" t="s">
        <v>943</v>
      </c>
      <c r="Q767" s="7">
        <v>466640.04706014995</v>
      </c>
    </row>
    <row r="768" spans="1:17" x14ac:dyDescent="0.2">
      <c r="A768" s="80"/>
      <c r="B768" s="81"/>
      <c r="C768" s="81"/>
      <c r="D768" s="81">
        <v>-2165607.8714310843</v>
      </c>
      <c r="E768" s="81"/>
      <c r="F768">
        <f t="shared" si="37"/>
        <v>848</v>
      </c>
      <c r="G768" s="81" t="s">
        <v>964</v>
      </c>
      <c r="H768" s="81"/>
      <c r="I768" s="81"/>
      <c r="J768">
        <f t="shared" si="39"/>
        <v>-2165607.8714310843</v>
      </c>
      <c r="K768" s="17">
        <f t="shared" si="38"/>
        <v>0</v>
      </c>
      <c r="L768">
        <v>848</v>
      </c>
      <c r="M768" s="7" t="s">
        <v>964</v>
      </c>
      <c r="Q768" s="7">
        <v>-2165607.8714310843</v>
      </c>
    </row>
    <row r="769" spans="1:29" x14ac:dyDescent="0.2">
      <c r="A769" s="80"/>
      <c r="B769" s="81"/>
      <c r="C769" s="81"/>
      <c r="D769" s="81"/>
      <c r="E769" s="81"/>
      <c r="F769">
        <f t="shared" si="37"/>
        <v>849</v>
      </c>
      <c r="G769" s="81"/>
      <c r="H769" s="81"/>
      <c r="I769" s="81"/>
      <c r="J769">
        <f t="shared" si="39"/>
        <v>0</v>
      </c>
      <c r="K769" s="17">
        <f t="shared" si="38"/>
        <v>0</v>
      </c>
      <c r="L769">
        <v>849</v>
      </c>
      <c r="Q769" s="7"/>
    </row>
    <row r="770" spans="1:29" x14ac:dyDescent="0.2">
      <c r="A770" s="80"/>
      <c r="B770" s="81"/>
      <c r="C770" s="81"/>
      <c r="D770" s="81"/>
      <c r="E770" s="81"/>
      <c r="F770">
        <f t="shared" si="37"/>
        <v>850</v>
      </c>
      <c r="G770" s="81" t="s">
        <v>699</v>
      </c>
      <c r="H770" s="81" t="s">
        <v>699</v>
      </c>
      <c r="I770" s="81"/>
      <c r="J770">
        <f t="shared" si="39"/>
        <v>0</v>
      </c>
      <c r="K770" s="17">
        <f t="shared" si="38"/>
        <v>0</v>
      </c>
      <c r="L770">
        <v>850</v>
      </c>
      <c r="M770" s="7" t="s">
        <v>699</v>
      </c>
      <c r="N770" s="7" t="s">
        <v>699</v>
      </c>
      <c r="Q770" s="7"/>
    </row>
    <row r="771" spans="1:29" x14ac:dyDescent="0.2">
      <c r="A771" s="80"/>
      <c r="B771" s="81"/>
      <c r="C771" s="81"/>
      <c r="D771" s="81"/>
      <c r="E771" s="81"/>
      <c r="F771">
        <f t="shared" si="37"/>
        <v>851</v>
      </c>
      <c r="G771" s="81" t="s">
        <v>965</v>
      </c>
      <c r="H771" s="81"/>
      <c r="I771" s="81"/>
      <c r="J771">
        <f t="shared" si="39"/>
        <v>0</v>
      </c>
      <c r="K771" s="17">
        <f t="shared" si="38"/>
        <v>0</v>
      </c>
      <c r="L771">
        <v>851</v>
      </c>
      <c r="M771" s="7" t="s">
        <v>965</v>
      </c>
      <c r="Q771" s="7"/>
    </row>
    <row r="772" spans="1:29" x14ac:dyDescent="0.2">
      <c r="A772" s="80"/>
      <c r="B772" s="81"/>
      <c r="C772" s="81"/>
      <c r="D772" s="81">
        <v>64879832.632516958</v>
      </c>
      <c r="E772" s="81"/>
      <c r="F772">
        <f t="shared" si="37"/>
        <v>852</v>
      </c>
      <c r="G772" s="81" t="s">
        <v>966</v>
      </c>
      <c r="H772" s="81"/>
      <c r="I772" s="81"/>
      <c r="J772">
        <f t="shared" si="39"/>
        <v>64879832.632516958</v>
      </c>
      <c r="K772" s="17">
        <f t="shared" si="38"/>
        <v>0</v>
      </c>
      <c r="L772">
        <v>852</v>
      </c>
      <c r="M772" s="7" t="s">
        <v>966</v>
      </c>
      <c r="Q772" s="7">
        <v>64879832.632516958</v>
      </c>
    </row>
    <row r="773" spans="1:29" x14ac:dyDescent="0.2">
      <c r="A773" s="80"/>
      <c r="B773" s="81"/>
      <c r="C773" s="81"/>
      <c r="D773" s="81"/>
      <c r="E773" s="81"/>
      <c r="F773">
        <f t="shared" si="37"/>
        <v>853</v>
      </c>
      <c r="G773" s="81"/>
      <c r="H773" s="81"/>
      <c r="I773" s="81"/>
      <c r="J773">
        <f t="shared" si="39"/>
        <v>0</v>
      </c>
      <c r="K773" s="17">
        <f t="shared" si="38"/>
        <v>0</v>
      </c>
      <c r="L773">
        <v>853</v>
      </c>
      <c r="Q773" s="7"/>
    </row>
    <row r="774" spans="1:29" x14ac:dyDescent="0.2">
      <c r="A774" s="80"/>
      <c r="B774" s="81"/>
      <c r="C774" s="81"/>
      <c r="D774" s="81">
        <v>28838094.131090622</v>
      </c>
      <c r="E774" s="81"/>
      <c r="F774">
        <f t="shared" si="37"/>
        <v>854</v>
      </c>
      <c r="G774" s="81" t="s">
        <v>919</v>
      </c>
      <c r="H774" s="81" t="s">
        <v>949</v>
      </c>
      <c r="I774" s="81"/>
      <c r="J774">
        <f t="shared" si="39"/>
        <v>28838094.131090622</v>
      </c>
      <c r="K774" s="17">
        <f t="shared" si="38"/>
        <v>0</v>
      </c>
      <c r="L774">
        <v>854</v>
      </c>
      <c r="M774" s="7" t="s">
        <v>919</v>
      </c>
      <c r="N774" s="7" t="s">
        <v>949</v>
      </c>
      <c r="Q774" s="7">
        <v>28838094.131090622</v>
      </c>
    </row>
    <row r="775" spans="1:29" x14ac:dyDescent="0.2">
      <c r="A775" s="80"/>
      <c r="B775" s="81"/>
      <c r="C775" s="81"/>
      <c r="D775" s="81">
        <v>0</v>
      </c>
      <c r="E775" s="81"/>
      <c r="F775">
        <f t="shared" si="37"/>
        <v>855</v>
      </c>
      <c r="G775" s="81"/>
      <c r="H775" s="81" t="s">
        <v>960</v>
      </c>
      <c r="I775" s="81"/>
      <c r="J775">
        <f t="shared" si="39"/>
        <v>0</v>
      </c>
      <c r="K775" s="17">
        <f t="shared" si="38"/>
        <v>0</v>
      </c>
      <c r="L775">
        <v>855</v>
      </c>
      <c r="N775" s="7" t="s">
        <v>960</v>
      </c>
      <c r="Q775" s="7">
        <v>0</v>
      </c>
    </row>
    <row r="776" spans="1:29" x14ac:dyDescent="0.2">
      <c r="A776" s="80"/>
      <c r="B776" s="81"/>
      <c r="C776" s="81"/>
      <c r="D776" s="81">
        <v>0</v>
      </c>
      <c r="E776" s="81"/>
      <c r="F776">
        <f t="shared" si="37"/>
        <v>856</v>
      </c>
      <c r="G776" s="81"/>
      <c r="H776" s="81" t="s">
        <v>1244</v>
      </c>
      <c r="I776" s="81"/>
      <c r="J776">
        <f t="shared" si="39"/>
        <v>0</v>
      </c>
      <c r="K776" s="17">
        <f t="shared" si="38"/>
        <v>0</v>
      </c>
      <c r="L776">
        <v>856</v>
      </c>
      <c r="N776" s="7" t="s">
        <v>1244</v>
      </c>
      <c r="Q776" s="7">
        <v>0</v>
      </c>
    </row>
    <row r="777" spans="1:29" x14ac:dyDescent="0.2">
      <c r="A777" s="80"/>
      <c r="B777" s="81"/>
      <c r="C777" s="81"/>
      <c r="D777" s="81">
        <v>93717926.763607576</v>
      </c>
      <c r="E777" s="81"/>
      <c r="F777">
        <f t="shared" si="37"/>
        <v>857</v>
      </c>
      <c r="G777" s="81" t="s">
        <v>1251</v>
      </c>
      <c r="H777" s="81"/>
      <c r="I777" s="81"/>
      <c r="J777">
        <f t="shared" si="39"/>
        <v>93717926.763607576</v>
      </c>
      <c r="K777" s="17">
        <f t="shared" si="38"/>
        <v>0</v>
      </c>
      <c r="L777">
        <v>857</v>
      </c>
      <c r="M777" s="7" t="s">
        <v>1251</v>
      </c>
      <c r="Q777" s="7">
        <v>93717926.763607576</v>
      </c>
    </row>
    <row r="778" spans="1:29" x14ac:dyDescent="0.2">
      <c r="A778" s="80"/>
      <c r="B778" s="81"/>
      <c r="C778" s="81"/>
      <c r="D778" s="81">
        <v>0</v>
      </c>
      <c r="E778" s="81"/>
      <c r="F778">
        <f t="shared" si="37"/>
        <v>858</v>
      </c>
      <c r="G778" s="81"/>
      <c r="H778" s="81" t="s">
        <v>1246</v>
      </c>
      <c r="I778" s="81"/>
      <c r="J778">
        <f t="shared" si="39"/>
        <v>0</v>
      </c>
      <c r="K778" s="17">
        <f t="shared" si="38"/>
        <v>0</v>
      </c>
      <c r="L778">
        <v>858</v>
      </c>
      <c r="N778" s="7" t="s">
        <v>1246</v>
      </c>
      <c r="Q778" s="7">
        <v>0</v>
      </c>
    </row>
    <row r="779" spans="1:29" x14ac:dyDescent="0.2">
      <c r="A779" s="80"/>
      <c r="B779" s="81"/>
      <c r="C779" s="81"/>
      <c r="D779" s="81">
        <v>93717926.763607576</v>
      </c>
      <c r="E779" s="81"/>
      <c r="F779">
        <f t="shared" si="37"/>
        <v>859</v>
      </c>
      <c r="G779" s="81" t="s">
        <v>967</v>
      </c>
      <c r="H779" s="81"/>
      <c r="I779" s="81"/>
      <c r="J779">
        <f t="shared" si="39"/>
        <v>93717926.763607576</v>
      </c>
      <c r="K779" s="17">
        <f t="shared" si="38"/>
        <v>0</v>
      </c>
      <c r="L779">
        <v>859</v>
      </c>
      <c r="M779" s="7" t="s">
        <v>967</v>
      </c>
      <c r="Q779" s="7">
        <v>93717926.763607576</v>
      </c>
    </row>
    <row r="780" spans="1:29" x14ac:dyDescent="0.2">
      <c r="A780" s="80"/>
      <c r="B780" s="81"/>
      <c r="C780" s="81"/>
      <c r="D780" s="81"/>
      <c r="E780" s="81"/>
      <c r="F780">
        <f t="shared" si="37"/>
        <v>860</v>
      </c>
      <c r="G780" s="81"/>
      <c r="H780" s="81"/>
      <c r="I780" s="81"/>
      <c r="J780">
        <f t="shared" si="39"/>
        <v>0</v>
      </c>
      <c r="K780" s="17">
        <f t="shared" si="38"/>
        <v>0</v>
      </c>
      <c r="L780">
        <v>860</v>
      </c>
      <c r="Q780" s="7"/>
    </row>
    <row r="781" spans="1:29" x14ac:dyDescent="0.2">
      <c r="A781" s="80"/>
      <c r="B781" s="81"/>
      <c r="C781" s="81"/>
      <c r="D781" s="81">
        <v>93717.926763607582</v>
      </c>
      <c r="E781" s="81"/>
      <c r="F781">
        <f t="shared" si="37"/>
        <v>861</v>
      </c>
      <c r="G781" s="81" t="s">
        <v>699</v>
      </c>
      <c r="H781" s="81" t="s">
        <v>968</v>
      </c>
      <c r="I781" s="81"/>
      <c r="J781">
        <f t="shared" si="39"/>
        <v>93717.926763607582</v>
      </c>
      <c r="K781" s="17">
        <f t="shared" si="38"/>
        <v>0</v>
      </c>
      <c r="L781">
        <v>861</v>
      </c>
      <c r="M781" s="7" t="s">
        <v>699</v>
      </c>
      <c r="N781" s="7" t="s">
        <v>968</v>
      </c>
      <c r="Q781" s="7">
        <v>93717.926763607582</v>
      </c>
      <c r="Y781" s="102"/>
      <c r="Z781" s="102"/>
      <c r="AA781" s="102"/>
      <c r="AB781" s="102"/>
      <c r="AC781" s="102"/>
    </row>
    <row r="782" spans="1:29" x14ac:dyDescent="0.2">
      <c r="A782" s="80"/>
      <c r="B782" s="81"/>
      <c r="C782" s="81"/>
      <c r="D782" s="81">
        <v>0</v>
      </c>
      <c r="E782" s="81"/>
      <c r="F782">
        <f t="shared" ref="F782:F815" si="40">F781+1</f>
        <v>862</v>
      </c>
      <c r="G782" s="81" t="s">
        <v>699</v>
      </c>
      <c r="H782" s="81" t="s">
        <v>1249</v>
      </c>
      <c r="I782" s="81"/>
      <c r="J782">
        <f t="shared" si="39"/>
        <v>0</v>
      </c>
      <c r="K782" s="17">
        <f t="shared" ref="K782:K815" si="41">IF(AND(L782=F782,G782=M782,H782=N782),0,1)</f>
        <v>0</v>
      </c>
      <c r="L782">
        <v>862</v>
      </c>
      <c r="M782" s="7" t="s">
        <v>699</v>
      </c>
      <c r="N782" s="7" t="s">
        <v>1249</v>
      </c>
      <c r="Q782" s="7">
        <v>0</v>
      </c>
      <c r="Y782" s="102"/>
      <c r="Z782" s="102"/>
      <c r="AA782" s="102"/>
      <c r="AB782" s="102"/>
      <c r="AC782" s="102"/>
    </row>
    <row r="783" spans="1:29" x14ac:dyDescent="0.2">
      <c r="A783" s="80"/>
      <c r="B783" s="81"/>
      <c r="C783" s="81"/>
      <c r="D783" s="81">
        <v>-207855.1672364329</v>
      </c>
      <c r="E783" s="81"/>
      <c r="F783">
        <f t="shared" si="40"/>
        <v>863</v>
      </c>
      <c r="G783" s="81" t="s">
        <v>699</v>
      </c>
      <c r="H783" s="81" t="s">
        <v>954</v>
      </c>
      <c r="I783" s="81"/>
      <c r="J783">
        <f t="shared" si="39"/>
        <v>-207855.1672364329</v>
      </c>
      <c r="K783" s="17">
        <f t="shared" si="41"/>
        <v>0</v>
      </c>
      <c r="L783">
        <v>863</v>
      </c>
      <c r="M783" s="7" t="s">
        <v>699</v>
      </c>
      <c r="N783" s="7" t="s">
        <v>954</v>
      </c>
      <c r="Q783" s="7">
        <v>-207855.1672364329</v>
      </c>
      <c r="Z783" s="102"/>
      <c r="AA783" s="102"/>
      <c r="AB783" s="103"/>
    </row>
    <row r="784" spans="1:29" x14ac:dyDescent="0.2">
      <c r="A784" s="80"/>
      <c r="B784" s="81"/>
      <c r="C784" s="81"/>
      <c r="D784" s="81">
        <v>-114137.24047282532</v>
      </c>
      <c r="E784" s="81"/>
      <c r="F784">
        <f t="shared" si="40"/>
        <v>864</v>
      </c>
      <c r="G784" s="81" t="s">
        <v>969</v>
      </c>
      <c r="H784" s="81"/>
      <c r="I784" s="81"/>
      <c r="J784">
        <f t="shared" si="39"/>
        <v>-114137.24047282532</v>
      </c>
      <c r="K784" s="17">
        <f t="shared" si="41"/>
        <v>0</v>
      </c>
      <c r="L784">
        <v>864</v>
      </c>
      <c r="M784" s="7" t="s">
        <v>969</v>
      </c>
      <c r="Q784" s="7">
        <v>-114137.24047282532</v>
      </c>
      <c r="R784" s="95" t="s">
        <v>1373</v>
      </c>
      <c r="S784" s="96"/>
      <c r="T784" s="96"/>
      <c r="U784" s="96"/>
      <c r="V784" s="96"/>
      <c r="W784" s="96"/>
      <c r="X784" s="96"/>
      <c r="Y784" s="96"/>
      <c r="Z784" s="96"/>
      <c r="AA784" s="96"/>
      <c r="AB784" s="96"/>
      <c r="AC784" s="97"/>
    </row>
    <row r="785" spans="1:18" x14ac:dyDescent="0.2">
      <c r="A785" s="52">
        <v>772</v>
      </c>
      <c r="B785" t="s">
        <v>970</v>
      </c>
      <c r="C785"/>
      <c r="D785">
        <v>0</v>
      </c>
      <c r="F785">
        <f t="shared" si="40"/>
        <v>865</v>
      </c>
      <c r="G785" t="s">
        <v>970</v>
      </c>
      <c r="J785">
        <f t="shared" si="39"/>
        <v>0</v>
      </c>
      <c r="K785" s="17">
        <f t="shared" si="41"/>
        <v>0</v>
      </c>
      <c r="L785">
        <v>865</v>
      </c>
      <c r="M785" s="7" t="s">
        <v>970</v>
      </c>
      <c r="Q785" s="7"/>
      <c r="R785" s="101"/>
    </row>
    <row r="786" spans="1:18" x14ac:dyDescent="0.2">
      <c r="A786" s="52">
        <v>773</v>
      </c>
      <c r="B786" t="s">
        <v>378</v>
      </c>
      <c r="C786"/>
      <c r="D786">
        <v>0</v>
      </c>
      <c r="F786">
        <f t="shared" si="40"/>
        <v>866</v>
      </c>
      <c r="G786" t="s">
        <v>378</v>
      </c>
      <c r="J786">
        <f t="shared" si="39"/>
        <v>0</v>
      </c>
      <c r="K786" s="17">
        <f t="shared" si="41"/>
        <v>0</v>
      </c>
      <c r="L786">
        <v>866</v>
      </c>
      <c r="M786" s="7" t="s">
        <v>378</v>
      </c>
      <c r="Q786" s="7"/>
      <c r="R786" s="101"/>
    </row>
    <row r="787" spans="1:18" x14ac:dyDescent="0.2">
      <c r="A787" s="52">
        <v>774</v>
      </c>
      <c r="B787" t="s">
        <v>379</v>
      </c>
      <c r="C787"/>
      <c r="D787">
        <v>0</v>
      </c>
      <c r="F787">
        <f t="shared" si="40"/>
        <v>867</v>
      </c>
      <c r="G787" t="s">
        <v>1252</v>
      </c>
      <c r="J787">
        <f t="shared" si="39"/>
        <v>362074.8910057937</v>
      </c>
      <c r="K787" s="17">
        <f t="shared" si="41"/>
        <v>0</v>
      </c>
      <c r="L787">
        <v>867</v>
      </c>
      <c r="M787" s="7" t="s">
        <v>1252</v>
      </c>
      <c r="Q787" s="7">
        <v>362074.8910057937</v>
      </c>
      <c r="R787" s="101"/>
    </row>
    <row r="788" spans="1:18" x14ac:dyDescent="0.2">
      <c r="A788" s="52">
        <v>775</v>
      </c>
      <c r="B788" t="s">
        <v>690</v>
      </c>
      <c r="C788"/>
      <c r="D788">
        <v>362074.8910057937</v>
      </c>
      <c r="F788">
        <f t="shared" si="40"/>
        <v>868</v>
      </c>
      <c r="G788" t="s">
        <v>411</v>
      </c>
      <c r="I788" t="s">
        <v>48</v>
      </c>
      <c r="J788">
        <f t="shared" si="39"/>
        <v>0</v>
      </c>
      <c r="K788" s="17">
        <f t="shared" si="41"/>
        <v>0</v>
      </c>
      <c r="L788">
        <v>868</v>
      </c>
      <c r="M788" s="7" t="s">
        <v>411</v>
      </c>
      <c r="Q788" s="7"/>
      <c r="R788" s="101"/>
    </row>
    <row r="789" spans="1:18" x14ac:dyDescent="0.2">
      <c r="A789" s="52">
        <v>776</v>
      </c>
      <c r="B789" t="s">
        <v>691</v>
      </c>
      <c r="C789"/>
      <c r="F789">
        <f t="shared" si="40"/>
        <v>869</v>
      </c>
      <c r="G789" t="s">
        <v>815</v>
      </c>
      <c r="J789">
        <f t="shared" si="39"/>
        <v>4213315.4721860429</v>
      </c>
      <c r="K789" s="17">
        <f t="shared" si="41"/>
        <v>0</v>
      </c>
      <c r="L789">
        <v>869</v>
      </c>
      <c r="M789" s="7" t="s">
        <v>815</v>
      </c>
      <c r="Q789" s="7">
        <v>4213315.4721860429</v>
      </c>
      <c r="R789" s="101"/>
    </row>
    <row r="790" spans="1:18" x14ac:dyDescent="0.2">
      <c r="A790" s="52">
        <v>777</v>
      </c>
      <c r="B790" t="s">
        <v>692</v>
      </c>
      <c r="C790"/>
      <c r="F790">
        <f t="shared" si="40"/>
        <v>870</v>
      </c>
      <c r="G790" t="s">
        <v>816</v>
      </c>
      <c r="J790">
        <f t="shared" si="39"/>
        <v>759524.89268628694</v>
      </c>
      <c r="K790" s="17">
        <f t="shared" si="41"/>
        <v>0</v>
      </c>
      <c r="L790">
        <v>870</v>
      </c>
      <c r="M790" s="7" t="s">
        <v>816</v>
      </c>
      <c r="Q790" s="7">
        <v>759524.89268628694</v>
      </c>
      <c r="R790" s="101"/>
    </row>
    <row r="791" spans="1:18" x14ac:dyDescent="0.2">
      <c r="A791" s="52">
        <v>778</v>
      </c>
      <c r="B791" t="s">
        <v>63</v>
      </c>
      <c r="C791"/>
      <c r="F791">
        <f t="shared" si="40"/>
        <v>871</v>
      </c>
      <c r="G791" t="s">
        <v>817</v>
      </c>
      <c r="J791">
        <f t="shared" si="39"/>
        <v>5701743.6886524791</v>
      </c>
      <c r="K791" s="17">
        <f t="shared" si="41"/>
        <v>0</v>
      </c>
      <c r="L791">
        <v>871</v>
      </c>
      <c r="M791" s="7" t="s">
        <v>817</v>
      </c>
      <c r="Q791" s="7">
        <v>5701743.6886524791</v>
      </c>
      <c r="R791" s="101"/>
    </row>
    <row r="792" spans="1:18" x14ac:dyDescent="0.2">
      <c r="A792" s="52">
        <v>779</v>
      </c>
      <c r="B792" t="s">
        <v>153</v>
      </c>
      <c r="C792"/>
      <c r="F792">
        <f t="shared" si="40"/>
        <v>872</v>
      </c>
      <c r="G792" t="s">
        <v>818</v>
      </c>
      <c r="J792">
        <f t="shared" si="39"/>
        <v>1373727.3202245662</v>
      </c>
      <c r="K792" s="17">
        <f t="shared" si="41"/>
        <v>0</v>
      </c>
      <c r="L792">
        <v>872</v>
      </c>
      <c r="M792" s="7" t="s">
        <v>818</v>
      </c>
      <c r="Q792" s="7">
        <v>1373727.3202245662</v>
      </c>
      <c r="R792" s="101"/>
    </row>
    <row r="793" spans="1:18" x14ac:dyDescent="0.2">
      <c r="A793" s="52">
        <v>780</v>
      </c>
      <c r="B793" t="s">
        <v>46</v>
      </c>
      <c r="C793" t="s">
        <v>693</v>
      </c>
      <c r="F793">
        <f t="shared" si="40"/>
        <v>873</v>
      </c>
      <c r="G793" t="s">
        <v>820</v>
      </c>
      <c r="J793">
        <f t="shared" si="39"/>
        <v>3126185.2414414841</v>
      </c>
      <c r="K793" s="17">
        <f t="shared" si="41"/>
        <v>0</v>
      </c>
      <c r="L793">
        <v>873</v>
      </c>
      <c r="M793" s="7" t="s">
        <v>820</v>
      </c>
      <c r="Q793" s="7">
        <v>3126185.2414414841</v>
      </c>
      <c r="R793" s="101"/>
    </row>
    <row r="794" spans="1:18" x14ac:dyDescent="0.2">
      <c r="A794" s="52">
        <v>781</v>
      </c>
      <c r="B794" t="s">
        <v>694</v>
      </c>
      <c r="C794"/>
      <c r="F794">
        <f t="shared" si="40"/>
        <v>874</v>
      </c>
      <c r="G794" t="s">
        <v>821</v>
      </c>
      <c r="J794">
        <f t="shared" si="39"/>
        <v>0</v>
      </c>
      <c r="K794" s="17">
        <f t="shared" si="41"/>
        <v>0</v>
      </c>
      <c r="L794">
        <v>874</v>
      </c>
      <c r="M794" s="7" t="s">
        <v>821</v>
      </c>
      <c r="Q794" s="7">
        <v>0</v>
      </c>
      <c r="R794" s="101"/>
    </row>
    <row r="795" spans="1:18" x14ac:dyDescent="0.2">
      <c r="A795" s="52">
        <v>782</v>
      </c>
      <c r="B795" t="s">
        <v>63</v>
      </c>
      <c r="C795"/>
      <c r="F795">
        <f t="shared" si="40"/>
        <v>875</v>
      </c>
      <c r="G795" t="s">
        <v>46</v>
      </c>
      <c r="H795" t="s">
        <v>421</v>
      </c>
      <c r="J795">
        <f t="shared" si="39"/>
        <v>15174496.61519086</v>
      </c>
      <c r="K795" s="17">
        <f t="shared" si="41"/>
        <v>0</v>
      </c>
      <c r="L795">
        <v>875</v>
      </c>
      <c r="M795" s="7" t="s">
        <v>46</v>
      </c>
      <c r="N795" s="7" t="s">
        <v>421</v>
      </c>
      <c r="Q795" s="7">
        <v>15174496.61519086</v>
      </c>
      <c r="R795" s="101"/>
    </row>
    <row r="796" spans="1:18" x14ac:dyDescent="0.2">
      <c r="A796" s="52">
        <v>783</v>
      </c>
      <c r="B796" t="s">
        <v>153</v>
      </c>
      <c r="C796"/>
      <c r="F796">
        <f t="shared" si="40"/>
        <v>876</v>
      </c>
      <c r="G796" t="s">
        <v>823</v>
      </c>
      <c r="J796">
        <f t="shared" si="39"/>
        <v>108913.86200630595</v>
      </c>
      <c r="K796" s="17">
        <f t="shared" si="41"/>
        <v>0</v>
      </c>
      <c r="L796">
        <v>876</v>
      </c>
      <c r="M796" s="7" t="s">
        <v>823</v>
      </c>
      <c r="Q796" s="7">
        <v>108913.86200630595</v>
      </c>
      <c r="R796" s="101"/>
    </row>
    <row r="797" spans="1:18" x14ac:dyDescent="0.2">
      <c r="A797" s="52">
        <v>784</v>
      </c>
      <c r="B797" t="s">
        <v>46</v>
      </c>
      <c r="C797" t="s">
        <v>695</v>
      </c>
      <c r="F797">
        <f t="shared" si="40"/>
        <v>877</v>
      </c>
      <c r="G797" t="s">
        <v>824</v>
      </c>
      <c r="J797">
        <f t="shared" si="39"/>
        <v>688942.08332228835</v>
      </c>
      <c r="K797" s="17">
        <f t="shared" si="41"/>
        <v>0</v>
      </c>
      <c r="L797">
        <v>877</v>
      </c>
      <c r="M797" s="7" t="s">
        <v>824</v>
      </c>
      <c r="Q797" s="7">
        <v>688942.08332228835</v>
      </c>
      <c r="R797" s="101"/>
    </row>
    <row r="798" spans="1:18" x14ac:dyDescent="0.2">
      <c r="A798" s="52">
        <v>785</v>
      </c>
      <c r="B798" t="s">
        <v>696</v>
      </c>
      <c r="C798"/>
      <c r="D798">
        <v>9.9999999999999995E-8</v>
      </c>
      <c r="F798">
        <f t="shared" si="40"/>
        <v>878</v>
      </c>
      <c r="G798" t="s">
        <v>825</v>
      </c>
      <c r="J798">
        <f t="shared" si="39"/>
        <v>358154.83578826295</v>
      </c>
      <c r="K798" s="17">
        <f t="shared" si="41"/>
        <v>0</v>
      </c>
      <c r="L798">
        <v>878</v>
      </c>
      <c r="M798" s="7" t="s">
        <v>825</v>
      </c>
      <c r="Q798" s="7">
        <v>358154.83578826295</v>
      </c>
      <c r="R798" s="101"/>
    </row>
    <row r="799" spans="1:18" x14ac:dyDescent="0.2">
      <c r="A799" s="52">
        <v>786</v>
      </c>
      <c r="B799" t="s">
        <v>697</v>
      </c>
      <c r="C799"/>
      <c r="F799">
        <f t="shared" si="40"/>
        <v>879</v>
      </c>
      <c r="G799" t="s">
        <v>826</v>
      </c>
      <c r="J799">
        <f t="shared" si="39"/>
        <v>1610683.4085738845</v>
      </c>
      <c r="K799" s="17">
        <f t="shared" si="41"/>
        <v>0</v>
      </c>
      <c r="L799">
        <v>879</v>
      </c>
      <c r="M799" s="7" t="s">
        <v>826</v>
      </c>
      <c r="Q799" s="7">
        <v>1610683.4085738845</v>
      </c>
      <c r="R799" s="101"/>
    </row>
    <row r="800" spans="1:18" x14ac:dyDescent="0.2">
      <c r="A800" s="52">
        <v>787</v>
      </c>
      <c r="B800" t="s">
        <v>46</v>
      </c>
      <c r="C800" t="s">
        <v>698</v>
      </c>
      <c r="D800">
        <v>362074.8910057937</v>
      </c>
      <c r="F800">
        <f t="shared" si="40"/>
        <v>880</v>
      </c>
      <c r="G800" t="s">
        <v>828</v>
      </c>
      <c r="J800">
        <f t="shared" si="39"/>
        <v>2036596.572151524</v>
      </c>
      <c r="K800" s="17">
        <f t="shared" si="41"/>
        <v>0</v>
      </c>
      <c r="L800">
        <v>880</v>
      </c>
      <c r="M800" s="7" t="s">
        <v>828</v>
      </c>
      <c r="Q800" s="7">
        <v>2036596.572151524</v>
      </c>
      <c r="R800" s="101"/>
    </row>
    <row r="801" spans="1:18" x14ac:dyDescent="0.2">
      <c r="A801" s="52">
        <v>788</v>
      </c>
      <c r="B801" t="s">
        <v>699</v>
      </c>
      <c r="C801"/>
      <c r="F801">
        <f t="shared" si="40"/>
        <v>881</v>
      </c>
      <c r="G801" t="s">
        <v>46</v>
      </c>
      <c r="H801" t="s">
        <v>430</v>
      </c>
      <c r="J801">
        <f t="shared" si="39"/>
        <v>4803290.7618422657</v>
      </c>
      <c r="K801" s="17">
        <f t="shared" si="41"/>
        <v>0</v>
      </c>
      <c r="L801">
        <v>881</v>
      </c>
      <c r="M801" s="7" t="s">
        <v>46</v>
      </c>
      <c r="N801" s="7" t="s">
        <v>430</v>
      </c>
      <c r="Q801" s="7">
        <v>4803290.7618422657</v>
      </c>
      <c r="R801" s="101"/>
    </row>
    <row r="802" spans="1:18" x14ac:dyDescent="0.2">
      <c r="A802" s="52">
        <v>789</v>
      </c>
      <c r="B802" t="s">
        <v>397</v>
      </c>
      <c r="C802"/>
      <c r="F802">
        <f t="shared" si="40"/>
        <v>882</v>
      </c>
      <c r="G802" t="s">
        <v>919</v>
      </c>
      <c r="H802" t="s">
        <v>431</v>
      </c>
      <c r="J802">
        <f t="shared" si="39"/>
        <v>19977787.377033126</v>
      </c>
      <c r="K802" s="17">
        <f t="shared" si="41"/>
        <v>0</v>
      </c>
      <c r="L802">
        <v>882</v>
      </c>
      <c r="M802" s="7" t="s">
        <v>919</v>
      </c>
      <c r="N802" s="7" t="s">
        <v>431</v>
      </c>
      <c r="Q802" s="7">
        <v>19977787.377033126</v>
      </c>
      <c r="R802" s="101"/>
    </row>
    <row r="803" spans="1:18" x14ac:dyDescent="0.2">
      <c r="A803" s="52">
        <v>790</v>
      </c>
      <c r="B803" t="s">
        <v>700</v>
      </c>
      <c r="C803"/>
      <c r="F803">
        <f t="shared" si="40"/>
        <v>883</v>
      </c>
      <c r="G803" t="s">
        <v>432</v>
      </c>
      <c r="I803" t="s">
        <v>48</v>
      </c>
      <c r="J803">
        <f t="shared" si="39"/>
        <v>0</v>
      </c>
      <c r="K803" s="17">
        <f t="shared" si="41"/>
        <v>0</v>
      </c>
      <c r="L803">
        <v>883</v>
      </c>
      <c r="M803" s="7" t="s">
        <v>432</v>
      </c>
      <c r="Q803" s="7"/>
      <c r="R803" s="101"/>
    </row>
    <row r="804" spans="1:18" x14ac:dyDescent="0.2">
      <c r="A804" s="52">
        <v>791</v>
      </c>
      <c r="B804" t="s">
        <v>701</v>
      </c>
      <c r="C804"/>
      <c r="F804">
        <f t="shared" si="40"/>
        <v>884</v>
      </c>
      <c r="G804" t="s">
        <v>830</v>
      </c>
      <c r="J804">
        <f t="shared" si="39"/>
        <v>501674.98984410998</v>
      </c>
      <c r="K804" s="17">
        <f t="shared" si="41"/>
        <v>0</v>
      </c>
      <c r="L804">
        <v>884</v>
      </c>
      <c r="M804" s="7" t="s">
        <v>830</v>
      </c>
      <c r="Q804" s="7">
        <v>501674.98984410998</v>
      </c>
      <c r="R804" s="101"/>
    </row>
    <row r="805" spans="1:18" x14ac:dyDescent="0.2">
      <c r="A805" s="52">
        <v>792</v>
      </c>
      <c r="B805" t="s">
        <v>702</v>
      </c>
      <c r="C805"/>
      <c r="F805">
        <f t="shared" si="40"/>
        <v>885</v>
      </c>
      <c r="G805" t="s">
        <v>832</v>
      </c>
      <c r="J805">
        <f t="shared" si="39"/>
        <v>0</v>
      </c>
      <c r="K805" s="17">
        <f t="shared" si="41"/>
        <v>0</v>
      </c>
      <c r="L805">
        <v>885</v>
      </c>
      <c r="M805" s="7" t="s">
        <v>832</v>
      </c>
      <c r="Q805" s="7">
        <v>0</v>
      </c>
      <c r="R805" s="101"/>
    </row>
    <row r="806" spans="1:18" x14ac:dyDescent="0.2">
      <c r="A806" s="52">
        <v>793</v>
      </c>
      <c r="B806" t="s">
        <v>63</v>
      </c>
      <c r="C806"/>
      <c r="F806">
        <f t="shared" si="40"/>
        <v>886</v>
      </c>
      <c r="G806" t="s">
        <v>834</v>
      </c>
      <c r="J806">
        <f t="shared" si="39"/>
        <v>2949601.2794602364</v>
      </c>
      <c r="K806" s="17">
        <f t="shared" si="41"/>
        <v>0</v>
      </c>
      <c r="L806">
        <v>886</v>
      </c>
      <c r="M806" s="7" t="s">
        <v>834</v>
      </c>
      <c r="Q806" s="7">
        <v>2949601.2794602364</v>
      </c>
      <c r="R806" s="101"/>
    </row>
    <row r="807" spans="1:18" x14ac:dyDescent="0.2">
      <c r="A807" s="52">
        <v>794</v>
      </c>
      <c r="B807" t="s">
        <v>153</v>
      </c>
      <c r="C807"/>
      <c r="F807">
        <f t="shared" si="40"/>
        <v>887</v>
      </c>
      <c r="G807" t="s">
        <v>835</v>
      </c>
      <c r="J807">
        <f t="shared" si="39"/>
        <v>437787.79783439881</v>
      </c>
      <c r="K807" s="17">
        <f t="shared" si="41"/>
        <v>0</v>
      </c>
      <c r="L807">
        <v>887</v>
      </c>
      <c r="M807" s="7" t="s">
        <v>835</v>
      </c>
      <c r="Q807" s="7">
        <v>437787.79783439881</v>
      </c>
      <c r="R807" s="101"/>
    </row>
    <row r="808" spans="1:18" x14ac:dyDescent="0.2">
      <c r="A808" s="52">
        <v>795</v>
      </c>
      <c r="B808" t="s">
        <v>46</v>
      </c>
      <c r="C808" t="s">
        <v>703</v>
      </c>
      <c r="F808">
        <f t="shared" si="40"/>
        <v>888</v>
      </c>
      <c r="G808" t="s">
        <v>46</v>
      </c>
      <c r="H808" t="s">
        <v>440</v>
      </c>
      <c r="J808">
        <f t="shared" si="39"/>
        <v>3889064.067138745</v>
      </c>
      <c r="K808" s="17">
        <f t="shared" si="41"/>
        <v>0</v>
      </c>
      <c r="L808">
        <v>888</v>
      </c>
      <c r="M808" s="7" t="s">
        <v>46</v>
      </c>
      <c r="N808" s="7" t="s">
        <v>440</v>
      </c>
      <c r="Q808" s="7">
        <v>3889064.067138745</v>
      </c>
      <c r="R808" s="101"/>
    </row>
    <row r="809" spans="1:18" x14ac:dyDescent="0.2">
      <c r="A809" s="52">
        <v>796</v>
      </c>
      <c r="B809" t="s">
        <v>704</v>
      </c>
      <c r="C809"/>
      <c r="F809">
        <f t="shared" si="40"/>
        <v>889</v>
      </c>
      <c r="G809" t="s">
        <v>919</v>
      </c>
      <c r="H809" t="s">
        <v>919</v>
      </c>
      <c r="J809">
        <f t="shared" si="39"/>
        <v>0</v>
      </c>
      <c r="K809" s="17">
        <f t="shared" si="41"/>
        <v>0</v>
      </c>
      <c r="L809">
        <v>889</v>
      </c>
      <c r="M809" s="7" t="s">
        <v>919</v>
      </c>
      <c r="N809" s="7" t="s">
        <v>919</v>
      </c>
      <c r="Q809" s="7"/>
      <c r="R809" s="101"/>
    </row>
    <row r="810" spans="1:18" x14ac:dyDescent="0.2">
      <c r="A810" s="52">
        <v>797</v>
      </c>
      <c r="B810" t="s">
        <v>63</v>
      </c>
      <c r="C810"/>
      <c r="F810">
        <f t="shared" si="40"/>
        <v>890</v>
      </c>
      <c r="G810" t="s">
        <v>837</v>
      </c>
      <c r="J810">
        <f t="shared" si="39"/>
        <v>0</v>
      </c>
      <c r="K810" s="17">
        <f t="shared" si="41"/>
        <v>0</v>
      </c>
      <c r="L810">
        <v>890</v>
      </c>
      <c r="M810" s="7" t="s">
        <v>837</v>
      </c>
      <c r="Q810" s="7">
        <v>0</v>
      </c>
      <c r="R810" s="101"/>
    </row>
    <row r="811" spans="1:18" x14ac:dyDescent="0.2">
      <c r="A811" s="52">
        <v>798</v>
      </c>
      <c r="B811" t="s">
        <v>153</v>
      </c>
      <c r="C811"/>
      <c r="F811">
        <f t="shared" si="40"/>
        <v>891</v>
      </c>
      <c r="G811" t="s">
        <v>838</v>
      </c>
      <c r="J811">
        <f t="shared" si="39"/>
        <v>42251.694480585051</v>
      </c>
      <c r="K811" s="17">
        <f t="shared" si="41"/>
        <v>0</v>
      </c>
      <c r="L811">
        <v>891</v>
      </c>
      <c r="M811" s="7" t="s">
        <v>838</v>
      </c>
      <c r="Q811" s="7">
        <v>42251.694480585051</v>
      </c>
      <c r="R811" s="101"/>
    </row>
    <row r="812" spans="1:18" x14ac:dyDescent="0.2">
      <c r="A812" s="52">
        <v>799</v>
      </c>
      <c r="B812" t="s">
        <v>46</v>
      </c>
      <c r="C812" t="s">
        <v>705</v>
      </c>
      <c r="F812">
        <f t="shared" si="40"/>
        <v>892</v>
      </c>
      <c r="G812" t="s">
        <v>839</v>
      </c>
      <c r="J812">
        <f t="shared" si="39"/>
        <v>38215.932070568626</v>
      </c>
      <c r="K812" s="17">
        <f t="shared" si="41"/>
        <v>0</v>
      </c>
      <c r="L812">
        <v>892</v>
      </c>
      <c r="M812" s="7" t="s">
        <v>839</v>
      </c>
      <c r="Q812" s="7">
        <v>38215.932070568626</v>
      </c>
      <c r="R812" s="101"/>
    </row>
    <row r="813" spans="1:18" x14ac:dyDescent="0.2">
      <c r="A813" s="52">
        <v>800</v>
      </c>
      <c r="B813" t="s">
        <v>706</v>
      </c>
      <c r="C813"/>
      <c r="F813">
        <f t="shared" si="40"/>
        <v>893</v>
      </c>
      <c r="G813" t="s">
        <v>841</v>
      </c>
      <c r="J813">
        <f t="shared" si="39"/>
        <v>529511.77263616165</v>
      </c>
      <c r="K813" s="17">
        <f t="shared" si="41"/>
        <v>0</v>
      </c>
      <c r="L813">
        <v>893</v>
      </c>
      <c r="M813" s="7" t="s">
        <v>841</v>
      </c>
      <c r="Q813" s="7">
        <v>529511.77263616165</v>
      </c>
      <c r="R813" s="101"/>
    </row>
    <row r="814" spans="1:18" x14ac:dyDescent="0.2">
      <c r="A814" s="52">
        <v>801</v>
      </c>
      <c r="B814" t="s">
        <v>46</v>
      </c>
      <c r="C814" t="s">
        <v>707</v>
      </c>
      <c r="F814">
        <f t="shared" si="40"/>
        <v>894</v>
      </c>
      <c r="G814" t="s">
        <v>46</v>
      </c>
      <c r="H814" t="s">
        <v>447</v>
      </c>
      <c r="J814">
        <f t="shared" si="39"/>
        <v>609979.39918731537</v>
      </c>
      <c r="K814" s="17">
        <f t="shared" si="41"/>
        <v>0</v>
      </c>
      <c r="L814">
        <v>894</v>
      </c>
      <c r="M814" s="7" t="s">
        <v>46</v>
      </c>
      <c r="N814" s="7" t="s">
        <v>447</v>
      </c>
      <c r="Q814" s="7">
        <v>609979.39918731537</v>
      </c>
      <c r="R814" s="101"/>
    </row>
    <row r="815" spans="1:18" x14ac:dyDescent="0.2">
      <c r="A815" s="52">
        <v>802</v>
      </c>
      <c r="B815" t="s">
        <v>46</v>
      </c>
      <c r="C815" t="s">
        <v>410</v>
      </c>
      <c r="D815">
        <v>362074.8910057937</v>
      </c>
      <c r="F815">
        <f t="shared" si="40"/>
        <v>895</v>
      </c>
      <c r="G815" t="s">
        <v>46</v>
      </c>
      <c r="H815" t="s">
        <v>843</v>
      </c>
      <c r="J815">
        <f t="shared" si="39"/>
        <v>4499043.4663260607</v>
      </c>
      <c r="K815" s="17">
        <f t="shared" si="41"/>
        <v>0</v>
      </c>
      <c r="L815">
        <v>895</v>
      </c>
      <c r="M815" s="7" t="s">
        <v>46</v>
      </c>
      <c r="N815" s="7" t="s">
        <v>843</v>
      </c>
      <c r="Q815" s="7">
        <v>4499043.4663260607</v>
      </c>
      <c r="R815" s="101"/>
    </row>
    <row r="816" spans="1:18" x14ac:dyDescent="0.2">
      <c r="A816" s="52">
        <v>803</v>
      </c>
      <c r="B816" t="s">
        <v>46</v>
      </c>
      <c r="C816" t="s">
        <v>46</v>
      </c>
      <c r="G816" t="s">
        <v>46</v>
      </c>
      <c r="H816" t="s">
        <v>46</v>
      </c>
      <c r="K816" s="17"/>
      <c r="Q816" s="7"/>
      <c r="R816" s="101"/>
    </row>
    <row r="817" spans="1:18" x14ac:dyDescent="0.2">
      <c r="A817" s="52">
        <v>804</v>
      </c>
      <c r="B817" t="s">
        <v>970</v>
      </c>
      <c r="C817"/>
      <c r="K817" s="17"/>
      <c r="L817" s="17"/>
      <c r="M817" s="17"/>
      <c r="N817" s="17"/>
      <c r="O817" s="17"/>
      <c r="P817" s="17"/>
      <c r="Q817" s="17"/>
      <c r="R817" s="101"/>
    </row>
    <row r="818" spans="1:18" x14ac:dyDescent="0.2">
      <c r="A818" s="52">
        <v>805</v>
      </c>
      <c r="B818" t="s">
        <v>411</v>
      </c>
      <c r="C818"/>
      <c r="K818" s="17"/>
      <c r="Q818" s="7"/>
      <c r="R818" s="101"/>
    </row>
    <row r="819" spans="1:18" x14ac:dyDescent="0.2">
      <c r="A819" s="52">
        <v>806</v>
      </c>
      <c r="B819" t="s">
        <v>379</v>
      </c>
      <c r="C819"/>
      <c r="K819" s="17"/>
      <c r="Q819" s="7"/>
      <c r="R819" s="101"/>
    </row>
    <row r="820" spans="1:18" x14ac:dyDescent="0.2">
      <c r="A820" s="52">
        <v>807</v>
      </c>
      <c r="B820" t="s">
        <v>815</v>
      </c>
      <c r="C820"/>
      <c r="D820">
        <v>4213315.4721860429</v>
      </c>
      <c r="K820" s="17"/>
      <c r="Q820" s="7"/>
      <c r="R820" s="101"/>
    </row>
    <row r="821" spans="1:18" x14ac:dyDescent="0.2">
      <c r="A821" s="52">
        <v>808</v>
      </c>
      <c r="B821" t="s">
        <v>816</v>
      </c>
      <c r="C821"/>
      <c r="D821">
        <v>759524.89268628694</v>
      </c>
      <c r="K821" s="17"/>
      <c r="Q821" s="7"/>
      <c r="R821" s="101"/>
    </row>
    <row r="822" spans="1:18" x14ac:dyDescent="0.2">
      <c r="A822" s="52">
        <v>809</v>
      </c>
      <c r="B822" t="s">
        <v>817</v>
      </c>
      <c r="C822"/>
      <c r="D822">
        <v>5701743.6886524791</v>
      </c>
      <c r="K822" s="17"/>
      <c r="Q822" s="7"/>
    </row>
    <row r="823" spans="1:18" x14ac:dyDescent="0.2">
      <c r="A823" s="52">
        <v>810</v>
      </c>
      <c r="B823" t="s">
        <v>818</v>
      </c>
      <c r="C823"/>
      <c r="K823" s="17"/>
      <c r="Q823" s="7"/>
    </row>
    <row r="824" spans="1:18" x14ac:dyDescent="0.2">
      <c r="A824" s="52">
        <v>811</v>
      </c>
      <c r="B824" t="s">
        <v>63</v>
      </c>
      <c r="C824"/>
      <c r="D824">
        <v>1373727.3202245662</v>
      </c>
      <c r="K824" s="17"/>
      <c r="Q824" s="7"/>
    </row>
    <row r="825" spans="1:18" x14ac:dyDescent="0.2">
      <c r="A825" s="52">
        <v>812</v>
      </c>
      <c r="B825" t="s">
        <v>153</v>
      </c>
      <c r="C825"/>
      <c r="K825" s="17"/>
      <c r="Q825" s="7"/>
    </row>
    <row r="826" spans="1:18" x14ac:dyDescent="0.2">
      <c r="A826" s="52">
        <v>813</v>
      </c>
      <c r="B826" t="s">
        <v>46</v>
      </c>
      <c r="C826" t="s">
        <v>819</v>
      </c>
      <c r="K826" s="17"/>
      <c r="Q826" s="7"/>
    </row>
    <row r="827" spans="1:18" x14ac:dyDescent="0.2">
      <c r="A827" s="52">
        <v>814</v>
      </c>
      <c r="B827" t="s">
        <v>820</v>
      </c>
      <c r="C827"/>
      <c r="D827">
        <v>3126185.2414414841</v>
      </c>
      <c r="K827" s="17"/>
      <c r="Q827" s="7"/>
    </row>
    <row r="828" spans="1:18" x14ac:dyDescent="0.2">
      <c r="A828" s="52">
        <v>815</v>
      </c>
      <c r="B828" t="s">
        <v>821</v>
      </c>
      <c r="C828"/>
      <c r="K828" s="17"/>
      <c r="Q828" s="7"/>
    </row>
    <row r="829" spans="1:18" x14ac:dyDescent="0.2">
      <c r="A829" s="52">
        <v>816</v>
      </c>
      <c r="B829" t="s">
        <v>46</v>
      </c>
      <c r="C829" t="s">
        <v>822</v>
      </c>
      <c r="D829">
        <v>15174496.61519086</v>
      </c>
      <c r="K829" s="17"/>
      <c r="Q829" s="7"/>
    </row>
    <row r="830" spans="1:18" x14ac:dyDescent="0.2">
      <c r="A830" s="52">
        <v>817</v>
      </c>
      <c r="B830" t="s">
        <v>699</v>
      </c>
      <c r="C830" t="s">
        <v>699</v>
      </c>
      <c r="K830" s="17"/>
      <c r="Q830" s="7"/>
    </row>
    <row r="831" spans="1:18" x14ac:dyDescent="0.2">
      <c r="A831" s="52">
        <v>818</v>
      </c>
      <c r="B831" t="s">
        <v>397</v>
      </c>
      <c r="C831"/>
      <c r="K831" s="17"/>
      <c r="Q831" s="7"/>
    </row>
    <row r="832" spans="1:18" x14ac:dyDescent="0.2">
      <c r="A832" s="52">
        <v>819</v>
      </c>
      <c r="B832" t="s">
        <v>823</v>
      </c>
      <c r="C832"/>
      <c r="D832">
        <v>108913.86200630595</v>
      </c>
      <c r="K832" s="17"/>
      <c r="Q832" s="7"/>
    </row>
    <row r="833" spans="1:17" x14ac:dyDescent="0.2">
      <c r="A833" s="52">
        <v>820</v>
      </c>
      <c r="B833" t="s">
        <v>824</v>
      </c>
      <c r="C833"/>
      <c r="D833">
        <v>688942.08332228835</v>
      </c>
      <c r="K833" s="17"/>
      <c r="Q833" s="7"/>
    </row>
    <row r="834" spans="1:17" x14ac:dyDescent="0.2">
      <c r="A834" s="52">
        <v>821</v>
      </c>
      <c r="B834" t="s">
        <v>825</v>
      </c>
      <c r="C834"/>
      <c r="D834">
        <v>358154.83578826295</v>
      </c>
      <c r="K834" s="17"/>
      <c r="Q834" s="7"/>
    </row>
    <row r="835" spans="1:17" x14ac:dyDescent="0.2">
      <c r="A835" s="52">
        <v>822</v>
      </c>
      <c r="B835" t="s">
        <v>826</v>
      </c>
      <c r="C835"/>
      <c r="K835" s="17"/>
      <c r="Q835" s="7"/>
    </row>
    <row r="836" spans="1:17" x14ac:dyDescent="0.2">
      <c r="A836" s="52">
        <v>823</v>
      </c>
      <c r="B836" t="s">
        <v>63</v>
      </c>
      <c r="C836"/>
      <c r="D836">
        <v>1610683.4085738845</v>
      </c>
      <c r="K836" s="17"/>
      <c r="Q836" s="7"/>
    </row>
    <row r="837" spans="1:17" x14ac:dyDescent="0.2">
      <c r="A837" s="52">
        <v>824</v>
      </c>
      <c r="B837" t="s">
        <v>153</v>
      </c>
      <c r="C837"/>
      <c r="K837" s="17"/>
      <c r="Q837" s="7"/>
    </row>
    <row r="838" spans="1:17" x14ac:dyDescent="0.2">
      <c r="A838" s="52">
        <v>825</v>
      </c>
      <c r="B838" t="s">
        <v>46</v>
      </c>
      <c r="C838" t="s">
        <v>827</v>
      </c>
      <c r="D838">
        <v>1610683.4085738845</v>
      </c>
      <c r="K838" s="17"/>
      <c r="Q838" s="7"/>
    </row>
    <row r="839" spans="1:17" x14ac:dyDescent="0.2">
      <c r="A839" s="52">
        <v>826</v>
      </c>
      <c r="B839" t="s">
        <v>828</v>
      </c>
      <c r="C839"/>
      <c r="D839">
        <v>2036596.572151524</v>
      </c>
      <c r="K839" s="17"/>
      <c r="Q839" s="7"/>
    </row>
    <row r="840" spans="1:17" x14ac:dyDescent="0.2">
      <c r="A840" s="52">
        <v>827</v>
      </c>
      <c r="B840" t="s">
        <v>46</v>
      </c>
      <c r="C840" t="s">
        <v>829</v>
      </c>
      <c r="D840">
        <v>4803290.7618422657</v>
      </c>
      <c r="K840" s="17"/>
      <c r="Q840" s="7"/>
    </row>
    <row r="841" spans="1:17" x14ac:dyDescent="0.2">
      <c r="A841" s="52">
        <v>828</v>
      </c>
      <c r="B841" t="s">
        <v>46</v>
      </c>
      <c r="C841" t="s">
        <v>431</v>
      </c>
      <c r="D841">
        <v>19977787.377033126</v>
      </c>
      <c r="K841" s="17"/>
      <c r="Q841" s="7"/>
    </row>
    <row r="842" spans="1:17" x14ac:dyDescent="0.2">
      <c r="A842" s="52">
        <v>829</v>
      </c>
      <c r="B842" t="s">
        <v>970</v>
      </c>
      <c r="C842"/>
      <c r="K842" s="17"/>
      <c r="Q842" s="7"/>
    </row>
    <row r="843" spans="1:17" x14ac:dyDescent="0.2">
      <c r="A843" s="52">
        <v>830</v>
      </c>
      <c r="B843" t="s">
        <v>432</v>
      </c>
      <c r="C843"/>
      <c r="K843" s="17"/>
      <c r="Q843" s="7"/>
    </row>
    <row r="844" spans="1:17" x14ac:dyDescent="0.2">
      <c r="A844" s="52">
        <v>831</v>
      </c>
      <c r="B844" t="s">
        <v>379</v>
      </c>
      <c r="C844"/>
      <c r="K844" s="17"/>
      <c r="Q844" s="7"/>
    </row>
    <row r="845" spans="1:17" x14ac:dyDescent="0.2">
      <c r="A845" s="52">
        <v>832</v>
      </c>
      <c r="B845" t="s">
        <v>830</v>
      </c>
      <c r="C845"/>
      <c r="D845">
        <v>501674.98984410998</v>
      </c>
      <c r="K845" s="17"/>
      <c r="Q845" s="7"/>
    </row>
    <row r="846" spans="1:17" x14ac:dyDescent="0.2">
      <c r="A846" s="52">
        <v>833</v>
      </c>
      <c r="B846" t="s">
        <v>831</v>
      </c>
      <c r="C846"/>
      <c r="K846" s="17"/>
      <c r="Q846" s="7"/>
    </row>
    <row r="847" spans="1:17" x14ac:dyDescent="0.2">
      <c r="A847" s="52">
        <v>834</v>
      </c>
      <c r="B847" t="s">
        <v>832</v>
      </c>
      <c r="C847"/>
      <c r="K847" s="17"/>
      <c r="Q847" s="7"/>
    </row>
    <row r="848" spans="1:17" x14ac:dyDescent="0.2">
      <c r="A848" s="52">
        <v>835</v>
      </c>
      <c r="B848" t="s">
        <v>63</v>
      </c>
      <c r="C848"/>
      <c r="D848">
        <v>2949601.2794602364</v>
      </c>
      <c r="K848" s="17"/>
      <c r="Q848" s="7"/>
    </row>
    <row r="849" spans="1:17" x14ac:dyDescent="0.2">
      <c r="A849" s="52">
        <v>836</v>
      </c>
      <c r="B849" t="s">
        <v>153</v>
      </c>
      <c r="C849"/>
      <c r="K849" s="17"/>
      <c r="Q849" s="7"/>
    </row>
    <row r="850" spans="1:17" x14ac:dyDescent="0.2">
      <c r="A850" s="52">
        <v>837</v>
      </c>
      <c r="B850" t="s">
        <v>46</v>
      </c>
      <c r="C850" t="s">
        <v>833</v>
      </c>
      <c r="D850">
        <v>2949601.2794602364</v>
      </c>
      <c r="K850" s="17"/>
      <c r="Q850" s="7"/>
    </row>
    <row r="851" spans="1:17" x14ac:dyDescent="0.2">
      <c r="A851" s="52">
        <v>838</v>
      </c>
      <c r="B851" t="s">
        <v>834</v>
      </c>
      <c r="C851"/>
      <c r="D851">
        <v>437788.16268987255</v>
      </c>
      <c r="K851" s="17"/>
      <c r="Q851" s="7"/>
    </row>
    <row r="852" spans="1:17" x14ac:dyDescent="0.2">
      <c r="A852" s="52">
        <v>839</v>
      </c>
      <c r="B852" t="s">
        <v>835</v>
      </c>
      <c r="C852"/>
      <c r="D852">
        <v>0</v>
      </c>
      <c r="K852" s="17"/>
      <c r="Q852" s="7"/>
    </row>
    <row r="853" spans="1:17" x14ac:dyDescent="0.2">
      <c r="A853" s="52">
        <v>840</v>
      </c>
      <c r="B853" t="s">
        <v>46</v>
      </c>
      <c r="C853" t="s">
        <v>836</v>
      </c>
      <c r="D853">
        <v>3889064.4319942188</v>
      </c>
      <c r="K853" s="17"/>
      <c r="Q853" s="7"/>
    </row>
    <row r="854" spans="1:17" x14ac:dyDescent="0.2">
      <c r="A854" s="52">
        <v>841</v>
      </c>
      <c r="B854" t="s">
        <v>46</v>
      </c>
      <c r="C854" t="s">
        <v>46</v>
      </c>
      <c r="K854" s="17"/>
      <c r="Q854" s="7"/>
    </row>
    <row r="855" spans="1:17" x14ac:dyDescent="0.2">
      <c r="A855" s="52">
        <v>842</v>
      </c>
      <c r="B855" t="s">
        <v>397</v>
      </c>
      <c r="C855"/>
      <c r="K855" s="17"/>
      <c r="Q855" s="7"/>
    </row>
    <row r="856" spans="1:17" x14ac:dyDescent="0.2">
      <c r="A856" s="52">
        <v>843</v>
      </c>
      <c r="B856" t="s">
        <v>837</v>
      </c>
      <c r="C856"/>
      <c r="D856">
        <v>0</v>
      </c>
      <c r="K856" s="17"/>
      <c r="Q856" s="7"/>
    </row>
    <row r="857" spans="1:17" x14ac:dyDescent="0.2">
      <c r="A857" s="52">
        <v>844</v>
      </c>
      <c r="B857" t="s">
        <v>838</v>
      </c>
      <c r="C857"/>
      <c r="D857">
        <v>42251.224009053076</v>
      </c>
      <c r="K857" s="17"/>
      <c r="Q857" s="7"/>
    </row>
    <row r="858" spans="1:17" x14ac:dyDescent="0.2">
      <c r="A858" s="52">
        <v>845</v>
      </c>
      <c r="B858" t="s">
        <v>839</v>
      </c>
      <c r="C858"/>
      <c r="K858" s="17"/>
      <c r="Q858" s="7"/>
    </row>
    <row r="859" spans="1:17" x14ac:dyDescent="0.2">
      <c r="A859" s="52">
        <v>846</v>
      </c>
      <c r="B859" t="s">
        <v>63</v>
      </c>
      <c r="C859"/>
      <c r="D859">
        <v>38215.730439912069</v>
      </c>
      <c r="K859" s="17"/>
      <c r="Q859" s="7"/>
    </row>
    <row r="860" spans="1:17" x14ac:dyDescent="0.2">
      <c r="A860" s="52">
        <v>847</v>
      </c>
      <c r="B860" t="s">
        <v>153</v>
      </c>
      <c r="C860"/>
      <c r="K860" s="17"/>
      <c r="Q860" s="7"/>
    </row>
    <row r="861" spans="1:17" x14ac:dyDescent="0.2">
      <c r="A861" s="52">
        <v>848</v>
      </c>
      <c r="B861" t="s">
        <v>46</v>
      </c>
      <c r="C861" t="s">
        <v>840</v>
      </c>
      <c r="D861">
        <v>38215.730439912069</v>
      </c>
      <c r="K861" s="17"/>
      <c r="Q861" s="7"/>
    </row>
    <row r="862" spans="1:17" x14ac:dyDescent="0.2">
      <c r="A862" s="52">
        <v>849</v>
      </c>
      <c r="B862" t="s">
        <v>841</v>
      </c>
      <c r="C862"/>
      <c r="D862">
        <v>529511.86865075992</v>
      </c>
      <c r="K862" s="17"/>
      <c r="Q862" s="7"/>
    </row>
    <row r="863" spans="1:17" x14ac:dyDescent="0.2">
      <c r="A863" s="52">
        <v>850</v>
      </c>
      <c r="B863" t="s">
        <v>46</v>
      </c>
      <c r="C863" t="s">
        <v>842</v>
      </c>
      <c r="D863">
        <v>609978.82309972506</v>
      </c>
      <c r="K863" s="17"/>
      <c r="Q863" s="7"/>
    </row>
    <row r="864" spans="1:17" x14ac:dyDescent="0.2">
      <c r="A864" s="52">
        <v>851</v>
      </c>
      <c r="B864" t="s">
        <v>46</v>
      </c>
      <c r="C864" t="s">
        <v>843</v>
      </c>
      <c r="D864">
        <v>4499043.2550939443</v>
      </c>
      <c r="K864" s="17"/>
      <c r="Q864" s="7"/>
    </row>
    <row r="865" spans="1:22" ht="12" thickBot="1" x14ac:dyDescent="0.25">
      <c r="A865" s="52">
        <v>852</v>
      </c>
      <c r="B865" t="s">
        <v>699</v>
      </c>
      <c r="C865"/>
      <c r="K865" s="17"/>
      <c r="Q865" s="7"/>
    </row>
    <row r="866" spans="1:22" ht="12" thickBot="1" x14ac:dyDescent="0.25">
      <c r="A866" s="52">
        <v>853</v>
      </c>
      <c r="B866" t="s">
        <v>449</v>
      </c>
      <c r="C866"/>
      <c r="K866" s="17"/>
      <c r="Q866" s="7"/>
      <c r="R866" s="98" t="s">
        <v>1374</v>
      </c>
      <c r="S866" s="99"/>
      <c r="T866" s="99"/>
      <c r="U866" s="99"/>
      <c r="V866" s="100"/>
    </row>
    <row r="867" spans="1:22" x14ac:dyDescent="0.2">
      <c r="A867" s="52">
        <v>854</v>
      </c>
      <c r="B867" t="s">
        <v>844</v>
      </c>
      <c r="C867"/>
      <c r="D867">
        <v>0</v>
      </c>
      <c r="F867">
        <f>F815+1</f>
        <v>896</v>
      </c>
      <c r="G867" s="7" t="s">
        <v>1253</v>
      </c>
      <c r="J867">
        <f>VLOOKUP(F867,$L$1:$Q$1034,6,FALSE)</f>
        <v>0</v>
      </c>
      <c r="K867" s="17">
        <f>IF(AND(L867=F867,G867=M867,H867=N867),0,1)</f>
        <v>0</v>
      </c>
      <c r="L867">
        <v>896</v>
      </c>
      <c r="M867" s="7" t="s">
        <v>1253</v>
      </c>
      <c r="Q867" s="7">
        <v>0</v>
      </c>
    </row>
    <row r="868" spans="1:22" x14ac:dyDescent="0.2">
      <c r="A868" s="52">
        <v>860</v>
      </c>
      <c r="B868" t="s">
        <v>849</v>
      </c>
      <c r="C868"/>
      <c r="D868">
        <v>61.420538571960584</v>
      </c>
      <c r="F868">
        <f>F867+1</f>
        <v>897</v>
      </c>
      <c r="G868" s="7" t="s">
        <v>849</v>
      </c>
      <c r="I868" t="s">
        <v>46</v>
      </c>
      <c r="J868">
        <f t="shared" ref="J868:J931" si="42">VLOOKUP(F868,$L$1:$Q$1034,6,FALSE)</f>
        <v>61.420538571960584</v>
      </c>
      <c r="K868" s="17">
        <f t="shared" ref="K868:K931" si="43">IF(AND(L868=F868,G868=M868,H868=N868),0,1)</f>
        <v>0</v>
      </c>
      <c r="L868">
        <v>897</v>
      </c>
      <c r="M868" s="7" t="s">
        <v>849</v>
      </c>
      <c r="Q868" s="7">
        <v>61.420538571960584</v>
      </c>
    </row>
    <row r="869" spans="1:22" x14ac:dyDescent="0.2">
      <c r="A869" s="52">
        <v>861</v>
      </c>
      <c r="B869" s="17" t="s">
        <v>850</v>
      </c>
      <c r="C869"/>
      <c r="D869">
        <v>3975446.4713913128</v>
      </c>
      <c r="F869">
        <f>F868+1</f>
        <v>898</v>
      </c>
      <c r="I869" t="s">
        <v>46</v>
      </c>
      <c r="J869">
        <f t="shared" si="42"/>
        <v>3975446.4713913128</v>
      </c>
      <c r="K869" s="17">
        <f t="shared" si="43"/>
        <v>0</v>
      </c>
      <c r="L869">
        <v>898</v>
      </c>
      <c r="M869" s="7" t="s">
        <v>46</v>
      </c>
      <c r="Q869" s="7">
        <v>3975446.4713913128</v>
      </c>
    </row>
    <row r="870" spans="1:22" x14ac:dyDescent="0.2">
      <c r="A870" s="52">
        <v>862</v>
      </c>
      <c r="B870" t="s">
        <v>46</v>
      </c>
      <c r="C870" t="s">
        <v>462</v>
      </c>
      <c r="D870">
        <v>3975507.8919298849</v>
      </c>
      <c r="F870">
        <f t="shared" ref="F870:F933" si="44">F869+1</f>
        <v>899</v>
      </c>
      <c r="G870" t="s">
        <v>46</v>
      </c>
      <c r="H870" t="s">
        <v>462</v>
      </c>
      <c r="I870" t="s">
        <v>46</v>
      </c>
      <c r="J870">
        <f t="shared" si="42"/>
        <v>3975507.8919298849</v>
      </c>
      <c r="K870" s="17">
        <f t="shared" si="43"/>
        <v>0</v>
      </c>
      <c r="L870">
        <v>899</v>
      </c>
      <c r="M870" s="7" t="s">
        <v>46</v>
      </c>
      <c r="N870" s="7" t="s">
        <v>462</v>
      </c>
      <c r="Q870" s="7">
        <v>3975507.8919298849</v>
      </c>
    </row>
    <row r="871" spans="1:22" x14ac:dyDescent="0.2">
      <c r="A871" s="52">
        <v>863</v>
      </c>
      <c r="B871" t="s">
        <v>46</v>
      </c>
      <c r="C871" t="s">
        <v>46</v>
      </c>
      <c r="F871">
        <f t="shared" si="44"/>
        <v>900</v>
      </c>
      <c r="G871" t="s">
        <v>46</v>
      </c>
      <c r="H871" t="s">
        <v>46</v>
      </c>
      <c r="I871" t="s">
        <v>46</v>
      </c>
      <c r="J871">
        <f t="shared" si="42"/>
        <v>0</v>
      </c>
      <c r="K871" s="17">
        <f t="shared" si="43"/>
        <v>0</v>
      </c>
      <c r="L871">
        <v>900</v>
      </c>
      <c r="Q871" s="7"/>
    </row>
    <row r="872" spans="1:22" x14ac:dyDescent="0.2">
      <c r="A872" s="52">
        <v>864</v>
      </c>
      <c r="B872" t="s">
        <v>46</v>
      </c>
      <c r="C872" t="s">
        <v>463</v>
      </c>
      <c r="D872">
        <v>28814413.626294866</v>
      </c>
      <c r="F872">
        <f t="shared" si="44"/>
        <v>901</v>
      </c>
      <c r="G872" t="s">
        <v>46</v>
      </c>
      <c r="H872" t="s">
        <v>463</v>
      </c>
      <c r="I872" t="s">
        <v>46</v>
      </c>
      <c r="J872">
        <f t="shared" si="42"/>
        <v>28814413.626294866</v>
      </c>
      <c r="K872" s="17">
        <f t="shared" si="43"/>
        <v>0</v>
      </c>
      <c r="L872">
        <v>901</v>
      </c>
      <c r="M872" s="7" t="s">
        <v>46</v>
      </c>
      <c r="N872" s="7" t="s">
        <v>463</v>
      </c>
      <c r="Q872" s="7">
        <v>28814413.626294866</v>
      </c>
    </row>
    <row r="873" spans="1:22" x14ac:dyDescent="0.2">
      <c r="A873" s="52" t="s">
        <v>1359</v>
      </c>
      <c r="B873"/>
      <c r="C873"/>
      <c r="F873">
        <f t="shared" si="44"/>
        <v>902</v>
      </c>
      <c r="J873">
        <f t="shared" si="42"/>
        <v>0</v>
      </c>
      <c r="K873" s="17">
        <f t="shared" si="43"/>
        <v>0</v>
      </c>
      <c r="L873">
        <v>902</v>
      </c>
      <c r="Q873" s="7"/>
    </row>
    <row r="874" spans="1:22" x14ac:dyDescent="0.2">
      <c r="A874" s="52">
        <v>865</v>
      </c>
      <c r="B874" t="s">
        <v>970</v>
      </c>
      <c r="C874"/>
      <c r="F874">
        <f t="shared" si="44"/>
        <v>903</v>
      </c>
      <c r="G874" s="7" t="s">
        <v>970</v>
      </c>
      <c r="J874">
        <f t="shared" si="42"/>
        <v>0</v>
      </c>
      <c r="K874" s="17">
        <f t="shared" si="43"/>
        <v>0</v>
      </c>
      <c r="L874">
        <v>903</v>
      </c>
      <c r="M874" s="7" t="s">
        <v>970</v>
      </c>
      <c r="Q874" s="7"/>
    </row>
    <row r="875" spans="1:22" x14ac:dyDescent="0.2">
      <c r="A875" s="52" t="s">
        <v>1360</v>
      </c>
      <c r="B875"/>
      <c r="C875"/>
      <c r="F875">
        <f t="shared" si="44"/>
        <v>904</v>
      </c>
      <c r="G875" s="7"/>
      <c r="J875">
        <f t="shared" si="42"/>
        <v>0</v>
      </c>
      <c r="K875" s="17">
        <f t="shared" si="43"/>
        <v>0</v>
      </c>
      <c r="L875">
        <v>904</v>
      </c>
      <c r="Q875" s="7"/>
    </row>
    <row r="876" spans="1:22" x14ac:dyDescent="0.2">
      <c r="A876" s="52">
        <v>866</v>
      </c>
      <c r="B876" t="s">
        <v>464</v>
      </c>
      <c r="C876"/>
      <c r="F876">
        <f t="shared" si="44"/>
        <v>905</v>
      </c>
      <c r="G876" s="7" t="s">
        <v>919</v>
      </c>
      <c r="H876" s="7" t="s">
        <v>464</v>
      </c>
      <c r="I876" t="s">
        <v>46</v>
      </c>
      <c r="J876">
        <f t="shared" si="42"/>
        <v>0</v>
      </c>
      <c r="K876" s="17">
        <f t="shared" si="43"/>
        <v>0</v>
      </c>
      <c r="L876">
        <v>905</v>
      </c>
      <c r="M876" s="7" t="s">
        <v>919</v>
      </c>
      <c r="N876" s="7" t="s">
        <v>464</v>
      </c>
      <c r="Q876" s="7"/>
    </row>
    <row r="877" spans="1:22" x14ac:dyDescent="0.2">
      <c r="A877" s="52">
        <v>868</v>
      </c>
      <c r="B877" t="s">
        <v>851</v>
      </c>
      <c r="C877"/>
      <c r="D877">
        <v>1975278.4148939832</v>
      </c>
      <c r="F877">
        <f t="shared" si="44"/>
        <v>906</v>
      </c>
      <c r="G877" t="s">
        <v>851</v>
      </c>
      <c r="I877" t="s">
        <v>48</v>
      </c>
      <c r="J877">
        <f t="shared" si="42"/>
        <v>1975278.4148939832</v>
      </c>
      <c r="K877" s="17">
        <f t="shared" si="43"/>
        <v>0</v>
      </c>
      <c r="L877">
        <v>906</v>
      </c>
      <c r="M877" s="7" t="s">
        <v>851</v>
      </c>
      <c r="Q877" s="7">
        <v>1975278.4148939832</v>
      </c>
    </row>
    <row r="878" spans="1:22" x14ac:dyDescent="0.2">
      <c r="A878" s="52">
        <v>869</v>
      </c>
      <c r="B878" t="s">
        <v>852</v>
      </c>
      <c r="C878"/>
      <c r="D878">
        <v>3111080.5512768608</v>
      </c>
      <c r="F878">
        <f t="shared" si="44"/>
        <v>907</v>
      </c>
      <c r="G878" t="s">
        <v>852</v>
      </c>
      <c r="I878" t="s">
        <v>46</v>
      </c>
      <c r="J878">
        <f t="shared" si="42"/>
        <v>3111080.5512768608</v>
      </c>
      <c r="K878" s="17">
        <f t="shared" si="43"/>
        <v>0</v>
      </c>
      <c r="L878">
        <v>907</v>
      </c>
      <c r="M878" s="7" t="s">
        <v>852</v>
      </c>
      <c r="Q878" s="7">
        <v>3111080.5512768608</v>
      </c>
    </row>
    <row r="879" spans="1:22" x14ac:dyDescent="0.2">
      <c r="A879" s="52">
        <v>870</v>
      </c>
      <c r="B879" t="s">
        <v>853</v>
      </c>
      <c r="C879"/>
      <c r="D879">
        <v>2161120.7416410707</v>
      </c>
      <c r="F879">
        <f t="shared" si="44"/>
        <v>908</v>
      </c>
      <c r="G879" t="s">
        <v>853</v>
      </c>
      <c r="I879" t="s">
        <v>48</v>
      </c>
      <c r="J879">
        <f t="shared" si="42"/>
        <v>2161120.7416410707</v>
      </c>
      <c r="K879" s="17">
        <f t="shared" si="43"/>
        <v>0</v>
      </c>
      <c r="L879">
        <v>908</v>
      </c>
      <c r="M879" s="7" t="s">
        <v>853</v>
      </c>
      <c r="Q879" s="7">
        <v>2161120.7416410707</v>
      </c>
    </row>
    <row r="880" spans="1:22" x14ac:dyDescent="0.2">
      <c r="A880" s="52">
        <v>871</v>
      </c>
      <c r="B880" t="s">
        <v>854</v>
      </c>
      <c r="C880"/>
      <c r="D880">
        <v>426265.81662539457</v>
      </c>
      <c r="F880">
        <f t="shared" si="44"/>
        <v>909</v>
      </c>
      <c r="G880" t="s">
        <v>854</v>
      </c>
      <c r="I880" t="s">
        <v>48</v>
      </c>
      <c r="J880">
        <f t="shared" si="42"/>
        <v>426265.81662539457</v>
      </c>
      <c r="K880" s="17">
        <f t="shared" si="43"/>
        <v>0</v>
      </c>
      <c r="L880">
        <v>909</v>
      </c>
      <c r="M880" s="7" t="s">
        <v>854</v>
      </c>
      <c r="Q880" s="7">
        <v>426265.81662539457</v>
      </c>
    </row>
    <row r="881" spans="1:17" x14ac:dyDescent="0.2">
      <c r="A881" s="52">
        <v>872</v>
      </c>
      <c r="B881" t="s">
        <v>855</v>
      </c>
      <c r="C881"/>
      <c r="D881">
        <v>0</v>
      </c>
      <c r="F881">
        <f t="shared" si="44"/>
        <v>910</v>
      </c>
      <c r="G881" t="s">
        <v>855</v>
      </c>
      <c r="I881" t="s">
        <v>46</v>
      </c>
      <c r="J881">
        <f t="shared" si="42"/>
        <v>0</v>
      </c>
      <c r="K881" s="17">
        <f t="shared" si="43"/>
        <v>0</v>
      </c>
      <c r="L881">
        <v>910</v>
      </c>
      <c r="M881" s="7" t="s">
        <v>855</v>
      </c>
      <c r="Q881" s="7">
        <v>0</v>
      </c>
    </row>
    <row r="882" spans="1:17" x14ac:dyDescent="0.2">
      <c r="A882" s="52">
        <v>873</v>
      </c>
      <c r="B882" t="s">
        <v>856</v>
      </c>
      <c r="C882"/>
      <c r="D882">
        <v>0</v>
      </c>
      <c r="F882">
        <f t="shared" si="44"/>
        <v>911</v>
      </c>
      <c r="G882" t="s">
        <v>856</v>
      </c>
      <c r="I882" t="s">
        <v>48</v>
      </c>
      <c r="J882">
        <f t="shared" si="42"/>
        <v>0</v>
      </c>
      <c r="K882" s="17">
        <f t="shared" si="43"/>
        <v>0</v>
      </c>
      <c r="L882">
        <v>911</v>
      </c>
      <c r="M882" s="7" t="s">
        <v>856</v>
      </c>
      <c r="Q882" s="7">
        <v>0</v>
      </c>
    </row>
    <row r="883" spans="1:17" x14ac:dyDescent="0.2">
      <c r="A883" s="52">
        <v>874</v>
      </c>
      <c r="B883" t="s">
        <v>857</v>
      </c>
      <c r="C883"/>
      <c r="D883">
        <v>0</v>
      </c>
      <c r="F883">
        <f t="shared" si="44"/>
        <v>912</v>
      </c>
      <c r="G883" t="s">
        <v>857</v>
      </c>
      <c r="I883" t="s">
        <v>48</v>
      </c>
      <c r="J883">
        <f t="shared" si="42"/>
        <v>0</v>
      </c>
      <c r="K883" s="17">
        <f t="shared" si="43"/>
        <v>0</v>
      </c>
      <c r="L883">
        <v>912</v>
      </c>
      <c r="M883" s="7" t="s">
        <v>857</v>
      </c>
      <c r="Q883" s="7">
        <v>0</v>
      </c>
    </row>
    <row r="884" spans="1:17" x14ac:dyDescent="0.2">
      <c r="A884" s="52">
        <v>875</v>
      </c>
      <c r="B884" t="s">
        <v>46</v>
      </c>
      <c r="C884" t="s">
        <v>476</v>
      </c>
      <c r="D884">
        <v>7673745.5244373092</v>
      </c>
      <c r="F884">
        <f t="shared" si="44"/>
        <v>913</v>
      </c>
      <c r="G884" t="s">
        <v>46</v>
      </c>
      <c r="H884" t="s">
        <v>476</v>
      </c>
      <c r="I884" t="s">
        <v>46</v>
      </c>
      <c r="J884">
        <f t="shared" si="42"/>
        <v>7673745.5244373092</v>
      </c>
      <c r="K884" s="17">
        <f t="shared" si="43"/>
        <v>0</v>
      </c>
      <c r="L884">
        <v>913</v>
      </c>
      <c r="M884" s="7" t="s">
        <v>46</v>
      </c>
      <c r="N884" s="7" t="s">
        <v>476</v>
      </c>
      <c r="Q884" s="7">
        <v>7673745.5244373092</v>
      </c>
    </row>
    <row r="885" spans="1:17" x14ac:dyDescent="0.2">
      <c r="A885" s="52">
        <v>878</v>
      </c>
      <c r="B885" t="s">
        <v>858</v>
      </c>
      <c r="C885"/>
      <c r="D885">
        <v>80468.734399634166</v>
      </c>
      <c r="F885">
        <f t="shared" si="44"/>
        <v>914</v>
      </c>
      <c r="G885" t="s">
        <v>858</v>
      </c>
      <c r="I885" t="s">
        <v>48</v>
      </c>
      <c r="J885">
        <f t="shared" si="42"/>
        <v>80468.734399634166</v>
      </c>
      <c r="K885" s="17">
        <f t="shared" si="43"/>
        <v>0</v>
      </c>
      <c r="L885">
        <v>914</v>
      </c>
      <c r="M885" s="7" t="s">
        <v>858</v>
      </c>
      <c r="Q885" s="7">
        <v>80468.734399634166</v>
      </c>
    </row>
    <row r="886" spans="1:17" x14ac:dyDescent="0.2">
      <c r="A886" s="52">
        <v>879</v>
      </c>
      <c r="B886" t="s">
        <v>859</v>
      </c>
      <c r="C886"/>
      <c r="D886">
        <v>1130212.4045871131</v>
      </c>
      <c r="F886">
        <f t="shared" si="44"/>
        <v>915</v>
      </c>
      <c r="G886" t="s">
        <v>859</v>
      </c>
      <c r="I886" t="s">
        <v>48</v>
      </c>
      <c r="J886">
        <f t="shared" si="42"/>
        <v>1130212.4045871131</v>
      </c>
      <c r="K886" s="17">
        <f t="shared" si="43"/>
        <v>0</v>
      </c>
      <c r="L886">
        <v>915</v>
      </c>
      <c r="M886" s="7" t="s">
        <v>859</v>
      </c>
      <c r="Q886" s="7">
        <v>1130212.4045871131</v>
      </c>
    </row>
    <row r="887" spans="1:17" x14ac:dyDescent="0.2">
      <c r="A887" s="52">
        <v>880</v>
      </c>
      <c r="B887" t="s">
        <v>860</v>
      </c>
      <c r="C887"/>
      <c r="D887">
        <v>1707275.5129523303</v>
      </c>
      <c r="F887">
        <f t="shared" si="44"/>
        <v>916</v>
      </c>
      <c r="G887" t="s">
        <v>860</v>
      </c>
      <c r="I887" t="s">
        <v>48</v>
      </c>
      <c r="J887">
        <f t="shared" si="42"/>
        <v>1707275.5129523303</v>
      </c>
      <c r="K887" s="17">
        <f t="shared" si="43"/>
        <v>0</v>
      </c>
      <c r="L887">
        <v>916</v>
      </c>
      <c r="M887" s="7" t="s">
        <v>860</v>
      </c>
      <c r="Q887" s="7">
        <v>1707275.5129523303</v>
      </c>
    </row>
    <row r="888" spans="1:17" x14ac:dyDescent="0.2">
      <c r="A888" s="52">
        <v>881</v>
      </c>
      <c r="B888" t="s">
        <v>861</v>
      </c>
      <c r="C888"/>
      <c r="D888">
        <v>690892.87005997391</v>
      </c>
      <c r="F888">
        <f t="shared" si="44"/>
        <v>917</v>
      </c>
      <c r="G888" t="s">
        <v>861</v>
      </c>
      <c r="I888" t="s">
        <v>48</v>
      </c>
      <c r="J888">
        <f t="shared" si="42"/>
        <v>690892.87005997391</v>
      </c>
      <c r="K888" s="17">
        <f t="shared" si="43"/>
        <v>0</v>
      </c>
      <c r="L888">
        <v>917</v>
      </c>
      <c r="M888" s="7" t="s">
        <v>861</v>
      </c>
      <c r="Q888" s="7">
        <v>690892.87005997391</v>
      </c>
    </row>
    <row r="889" spans="1:17" x14ac:dyDescent="0.2">
      <c r="A889" s="52">
        <v>882</v>
      </c>
      <c r="B889" s="7" t="s">
        <v>1267</v>
      </c>
      <c r="C889"/>
      <c r="D889">
        <v>2118.8878073794053</v>
      </c>
      <c r="F889">
        <f t="shared" si="44"/>
        <v>918</v>
      </c>
      <c r="G889" s="7" t="s">
        <v>1267</v>
      </c>
      <c r="I889" t="s">
        <v>48</v>
      </c>
      <c r="J889">
        <f t="shared" si="42"/>
        <v>2118.8878073794053</v>
      </c>
      <c r="K889" s="17">
        <f t="shared" si="43"/>
        <v>0</v>
      </c>
      <c r="L889">
        <v>918</v>
      </c>
      <c r="M889" s="7" t="s">
        <v>1267</v>
      </c>
      <c r="Q889" s="7">
        <v>2118.8878073794053</v>
      </c>
    </row>
    <row r="890" spans="1:17" x14ac:dyDescent="0.2">
      <c r="A890" s="52">
        <v>883</v>
      </c>
      <c r="B890" t="s">
        <v>46</v>
      </c>
      <c r="C890" t="s">
        <v>484</v>
      </c>
      <c r="D890">
        <v>3610968.4098064308</v>
      </c>
      <c r="F890">
        <f t="shared" si="44"/>
        <v>919</v>
      </c>
      <c r="G890" t="s">
        <v>46</v>
      </c>
      <c r="H890" t="s">
        <v>484</v>
      </c>
      <c r="I890" t="s">
        <v>46</v>
      </c>
      <c r="J890">
        <f t="shared" si="42"/>
        <v>3610968.4098064308</v>
      </c>
      <c r="K890" s="17">
        <f t="shared" si="43"/>
        <v>0</v>
      </c>
      <c r="L890">
        <v>919</v>
      </c>
      <c r="M890" s="7" t="s">
        <v>46</v>
      </c>
      <c r="N890" s="7" t="s">
        <v>484</v>
      </c>
      <c r="Q890" s="7">
        <v>3610968.4098064308</v>
      </c>
    </row>
    <row r="891" spans="1:17" x14ac:dyDescent="0.2">
      <c r="A891" s="52">
        <v>885</v>
      </c>
      <c r="B891" t="s">
        <v>46</v>
      </c>
      <c r="C891" t="s">
        <v>485</v>
      </c>
      <c r="D891">
        <v>11284713.934243741</v>
      </c>
      <c r="F891">
        <f t="shared" si="44"/>
        <v>920</v>
      </c>
      <c r="G891" t="s">
        <v>46</v>
      </c>
      <c r="H891" t="s">
        <v>485</v>
      </c>
      <c r="I891" t="s">
        <v>46</v>
      </c>
      <c r="J891">
        <f t="shared" si="42"/>
        <v>11284713.934243741</v>
      </c>
      <c r="K891" s="17">
        <f t="shared" si="43"/>
        <v>0</v>
      </c>
      <c r="L891">
        <v>920</v>
      </c>
      <c r="M891" s="7" t="s">
        <v>46</v>
      </c>
      <c r="N891" s="7" t="s">
        <v>485</v>
      </c>
      <c r="Q891" s="7">
        <v>11284713.934243741</v>
      </c>
    </row>
    <row r="892" spans="1:17" x14ac:dyDescent="0.2">
      <c r="A892" s="52">
        <v>886</v>
      </c>
      <c r="B892" t="s">
        <v>970</v>
      </c>
      <c r="C892"/>
      <c r="F892">
        <f t="shared" si="44"/>
        <v>921</v>
      </c>
      <c r="J892">
        <f t="shared" si="42"/>
        <v>0</v>
      </c>
      <c r="K892" s="17">
        <f t="shared" si="43"/>
        <v>0</v>
      </c>
      <c r="L892">
        <v>921</v>
      </c>
      <c r="Q892" s="7"/>
    </row>
    <row r="893" spans="1:17" x14ac:dyDescent="0.2">
      <c r="A893" s="52">
        <v>887</v>
      </c>
      <c r="B893" t="s">
        <v>486</v>
      </c>
      <c r="C893"/>
      <c r="F893">
        <f t="shared" si="44"/>
        <v>922</v>
      </c>
      <c r="G893" s="7" t="s">
        <v>919</v>
      </c>
      <c r="H893" s="7" t="s">
        <v>1254</v>
      </c>
      <c r="I893" t="s">
        <v>46</v>
      </c>
      <c r="J893">
        <f t="shared" si="42"/>
        <v>0</v>
      </c>
      <c r="K893" s="17">
        <f t="shared" si="43"/>
        <v>0</v>
      </c>
      <c r="L893">
        <v>922</v>
      </c>
      <c r="M893" s="7" t="s">
        <v>919</v>
      </c>
      <c r="N893" s="7" t="s">
        <v>1254</v>
      </c>
      <c r="Q893" s="7"/>
    </row>
    <row r="894" spans="1:17" x14ac:dyDescent="0.2">
      <c r="A894" s="52">
        <v>889</v>
      </c>
      <c r="B894" t="s">
        <v>863</v>
      </c>
      <c r="C894"/>
      <c r="D894">
        <v>2828156.2837647586</v>
      </c>
      <c r="F894">
        <f t="shared" si="44"/>
        <v>923</v>
      </c>
      <c r="G894" t="s">
        <v>863</v>
      </c>
      <c r="I894" t="s">
        <v>48</v>
      </c>
      <c r="J894">
        <f t="shared" si="42"/>
        <v>2828156.2837647586</v>
      </c>
      <c r="K894" s="17">
        <f t="shared" si="43"/>
        <v>0</v>
      </c>
      <c r="L894">
        <v>923</v>
      </c>
      <c r="M894" s="7" t="s">
        <v>863</v>
      </c>
      <c r="Q894" s="7">
        <v>2828156.2837647586</v>
      </c>
    </row>
    <row r="895" spans="1:17" x14ac:dyDescent="0.2">
      <c r="A895" s="52">
        <v>890</v>
      </c>
      <c r="B895" t="s">
        <v>864</v>
      </c>
      <c r="C895"/>
      <c r="D895">
        <v>3926030.7251145863</v>
      </c>
      <c r="F895">
        <f t="shared" si="44"/>
        <v>924</v>
      </c>
      <c r="G895" t="s">
        <v>864</v>
      </c>
      <c r="I895" t="s">
        <v>46</v>
      </c>
      <c r="J895">
        <f t="shared" si="42"/>
        <v>3926030.7251145863</v>
      </c>
      <c r="K895" s="17">
        <f t="shared" si="43"/>
        <v>0</v>
      </c>
      <c r="L895">
        <v>924</v>
      </c>
      <c r="M895" s="7" t="s">
        <v>864</v>
      </c>
      <c r="Q895" s="7">
        <v>3926030.7251145863</v>
      </c>
    </row>
    <row r="896" spans="1:17" x14ac:dyDescent="0.2">
      <c r="A896" s="52">
        <v>891</v>
      </c>
      <c r="B896" t="s">
        <v>865</v>
      </c>
      <c r="C896"/>
      <c r="D896">
        <v>871611.38804748014</v>
      </c>
      <c r="F896">
        <f t="shared" si="44"/>
        <v>925</v>
      </c>
      <c r="G896" t="s">
        <v>865</v>
      </c>
      <c r="I896" t="s">
        <v>48</v>
      </c>
      <c r="J896">
        <f t="shared" si="42"/>
        <v>871611.38804748014</v>
      </c>
      <c r="K896" s="17">
        <f t="shared" si="43"/>
        <v>0</v>
      </c>
      <c r="L896">
        <v>925</v>
      </c>
      <c r="M896" s="7" t="s">
        <v>865</v>
      </c>
      <c r="Q896" s="7">
        <v>871611.38804748014</v>
      </c>
    </row>
    <row r="897" spans="1:17" x14ac:dyDescent="0.2">
      <c r="A897" s="52">
        <v>892</v>
      </c>
      <c r="B897" t="s">
        <v>866</v>
      </c>
      <c r="C897"/>
      <c r="D897">
        <v>3143580.7253541215</v>
      </c>
      <c r="F897">
        <f t="shared" si="44"/>
        <v>926</v>
      </c>
      <c r="G897" t="s">
        <v>866</v>
      </c>
      <c r="I897" t="s">
        <v>48</v>
      </c>
      <c r="J897">
        <f t="shared" si="42"/>
        <v>3143580.7253541215</v>
      </c>
      <c r="K897" s="17">
        <f t="shared" si="43"/>
        <v>0</v>
      </c>
      <c r="L897">
        <v>926</v>
      </c>
      <c r="M897" s="7" t="s">
        <v>866</v>
      </c>
      <c r="Q897" s="7">
        <v>3143580.7253541215</v>
      </c>
    </row>
    <row r="898" spans="1:17" x14ac:dyDescent="0.2">
      <c r="A898" s="52">
        <v>893</v>
      </c>
      <c r="B898" t="s">
        <v>867</v>
      </c>
      <c r="C898"/>
      <c r="D898">
        <v>1158058.4340480254</v>
      </c>
      <c r="F898">
        <f t="shared" si="44"/>
        <v>927</v>
      </c>
      <c r="G898" t="s">
        <v>867</v>
      </c>
      <c r="I898" t="s">
        <v>48</v>
      </c>
      <c r="J898">
        <f t="shared" si="42"/>
        <v>1158058.4340480254</v>
      </c>
      <c r="K898" s="17">
        <f t="shared" si="43"/>
        <v>0</v>
      </c>
      <c r="L898">
        <v>927</v>
      </c>
      <c r="M898" s="7" t="s">
        <v>867</v>
      </c>
      <c r="Q898" s="7">
        <v>1158058.4340480254</v>
      </c>
    </row>
    <row r="899" spans="1:17" x14ac:dyDescent="0.2">
      <c r="A899" s="52">
        <v>894</v>
      </c>
      <c r="B899" t="s">
        <v>868</v>
      </c>
      <c r="C899"/>
      <c r="D899">
        <v>323.55242284412361</v>
      </c>
      <c r="F899">
        <f t="shared" si="44"/>
        <v>928</v>
      </c>
      <c r="G899" t="s">
        <v>868</v>
      </c>
      <c r="I899" t="s">
        <v>48</v>
      </c>
      <c r="J899">
        <f t="shared" si="42"/>
        <v>323.55242284412361</v>
      </c>
      <c r="K899" s="17">
        <f t="shared" si="43"/>
        <v>0</v>
      </c>
      <c r="L899">
        <v>928</v>
      </c>
      <c r="M899" s="7" t="s">
        <v>868</v>
      </c>
      <c r="Q899" s="7">
        <v>323.55242284412361</v>
      </c>
    </row>
    <row r="900" spans="1:17" x14ac:dyDescent="0.2">
      <c r="A900" s="52">
        <v>895</v>
      </c>
      <c r="B900" t="s">
        <v>869</v>
      </c>
      <c r="C900"/>
      <c r="D900">
        <v>3555723.0217692773</v>
      </c>
      <c r="F900">
        <f t="shared" si="44"/>
        <v>929</v>
      </c>
      <c r="G900" t="s">
        <v>869</v>
      </c>
      <c r="I900" t="s">
        <v>48</v>
      </c>
      <c r="J900">
        <f t="shared" si="42"/>
        <v>3555723.0217692773</v>
      </c>
      <c r="K900" s="17">
        <f t="shared" si="43"/>
        <v>0</v>
      </c>
      <c r="L900">
        <v>929</v>
      </c>
      <c r="M900" s="7" t="s">
        <v>869</v>
      </c>
      <c r="Q900" s="7">
        <v>3555723.0217692773</v>
      </c>
    </row>
    <row r="901" spans="1:17" x14ac:dyDescent="0.2">
      <c r="A901" s="52">
        <v>896</v>
      </c>
      <c r="B901" t="s">
        <v>870</v>
      </c>
      <c r="C901"/>
      <c r="D901">
        <v>664330.64265010925</v>
      </c>
      <c r="F901">
        <f t="shared" si="44"/>
        <v>930</v>
      </c>
      <c r="G901" t="s">
        <v>870</v>
      </c>
      <c r="I901" t="s">
        <v>48</v>
      </c>
      <c r="J901">
        <f t="shared" si="42"/>
        <v>664330.64265010925</v>
      </c>
      <c r="K901" s="17">
        <f t="shared" si="43"/>
        <v>0</v>
      </c>
      <c r="L901">
        <v>930</v>
      </c>
      <c r="M901" s="7" t="s">
        <v>870</v>
      </c>
      <c r="Q901" s="7">
        <v>664330.64265010925</v>
      </c>
    </row>
    <row r="902" spans="1:17" x14ac:dyDescent="0.2">
      <c r="A902" s="52">
        <v>897</v>
      </c>
      <c r="B902" t="s">
        <v>871</v>
      </c>
      <c r="C902"/>
      <c r="D902">
        <v>2473598.8399116141</v>
      </c>
      <c r="F902">
        <f t="shared" si="44"/>
        <v>931</v>
      </c>
      <c r="G902" t="s">
        <v>871</v>
      </c>
      <c r="I902" t="s">
        <v>48</v>
      </c>
      <c r="J902">
        <f t="shared" si="42"/>
        <v>2473598.8399116141</v>
      </c>
      <c r="K902" s="17">
        <f t="shared" si="43"/>
        <v>0</v>
      </c>
      <c r="L902">
        <v>931</v>
      </c>
      <c r="M902" s="7" t="s">
        <v>871</v>
      </c>
      <c r="Q902" s="7">
        <v>2473598.8399116141</v>
      </c>
    </row>
    <row r="903" spans="1:17" x14ac:dyDescent="0.2">
      <c r="A903" s="52">
        <v>898</v>
      </c>
      <c r="B903" t="s">
        <v>872</v>
      </c>
      <c r="C903"/>
      <c r="D903">
        <v>0</v>
      </c>
      <c r="F903">
        <f t="shared" si="44"/>
        <v>932</v>
      </c>
      <c r="G903" t="s">
        <v>872</v>
      </c>
      <c r="I903" t="s">
        <v>48</v>
      </c>
      <c r="J903">
        <f t="shared" si="42"/>
        <v>0</v>
      </c>
      <c r="K903" s="17">
        <f t="shared" si="43"/>
        <v>0</v>
      </c>
      <c r="L903">
        <v>932</v>
      </c>
      <c r="M903" s="7" t="s">
        <v>872</v>
      </c>
      <c r="Q903" s="7">
        <v>0</v>
      </c>
    </row>
    <row r="904" spans="1:17" x14ac:dyDescent="0.2">
      <c r="A904" s="52">
        <v>899</v>
      </c>
      <c r="B904" t="s">
        <v>46</v>
      </c>
      <c r="C904" t="s">
        <v>501</v>
      </c>
      <c r="D904">
        <v>18621413.613082815</v>
      </c>
      <c r="F904">
        <f t="shared" si="44"/>
        <v>933</v>
      </c>
      <c r="G904" t="s">
        <v>46</v>
      </c>
      <c r="H904" t="s">
        <v>501</v>
      </c>
      <c r="I904" t="s">
        <v>46</v>
      </c>
      <c r="J904">
        <f t="shared" si="42"/>
        <v>18621413.613082815</v>
      </c>
      <c r="K904" s="17">
        <f t="shared" si="43"/>
        <v>0</v>
      </c>
      <c r="L904">
        <v>933</v>
      </c>
      <c r="M904" s="7" t="s">
        <v>46</v>
      </c>
      <c r="N904" s="7" t="s">
        <v>501</v>
      </c>
      <c r="Q904" s="7">
        <v>18621413.613082815</v>
      </c>
    </row>
    <row r="905" spans="1:17" x14ac:dyDescent="0.2">
      <c r="A905" s="52">
        <v>900</v>
      </c>
      <c r="B905" t="s">
        <v>699</v>
      </c>
      <c r="C905"/>
      <c r="F905">
        <f t="shared" si="44"/>
        <v>934</v>
      </c>
      <c r="G905" s="7" t="s">
        <v>970</v>
      </c>
      <c r="J905">
        <f t="shared" si="42"/>
        <v>0</v>
      </c>
      <c r="K905" s="17">
        <f t="shared" si="43"/>
        <v>0</v>
      </c>
      <c r="L905">
        <v>934</v>
      </c>
      <c r="M905" s="7" t="s">
        <v>970</v>
      </c>
      <c r="Q905" s="7"/>
    </row>
    <row r="906" spans="1:17" x14ac:dyDescent="0.2">
      <c r="A906" s="52" t="s">
        <v>1361</v>
      </c>
      <c r="B906"/>
      <c r="C906"/>
      <c r="F906">
        <f t="shared" si="44"/>
        <v>935</v>
      </c>
      <c r="J906">
        <f t="shared" si="42"/>
        <v>0</v>
      </c>
      <c r="K906" s="17">
        <f t="shared" si="43"/>
        <v>0</v>
      </c>
      <c r="L906">
        <v>935</v>
      </c>
      <c r="Q906" s="7"/>
    </row>
    <row r="907" spans="1:17" x14ac:dyDescent="0.2">
      <c r="A907" s="52">
        <v>901</v>
      </c>
      <c r="B907" t="s">
        <v>397</v>
      </c>
      <c r="C907"/>
      <c r="F907">
        <f t="shared" si="44"/>
        <v>936</v>
      </c>
      <c r="J907">
        <f t="shared" si="42"/>
        <v>0</v>
      </c>
      <c r="K907" s="17">
        <f t="shared" si="43"/>
        <v>0</v>
      </c>
      <c r="L907">
        <v>936</v>
      </c>
      <c r="Q907" s="7"/>
    </row>
    <row r="908" spans="1:17" x14ac:dyDescent="0.2">
      <c r="A908" s="52">
        <v>902</v>
      </c>
      <c r="B908" t="s">
        <v>873</v>
      </c>
      <c r="C908"/>
      <c r="D908">
        <v>9460.383941397431</v>
      </c>
      <c r="F908">
        <f t="shared" si="44"/>
        <v>937</v>
      </c>
      <c r="G908" t="s">
        <v>873</v>
      </c>
      <c r="I908" t="s">
        <v>48</v>
      </c>
      <c r="J908">
        <f t="shared" si="42"/>
        <v>9460.383941397431</v>
      </c>
      <c r="K908" s="17">
        <f t="shared" si="43"/>
        <v>0</v>
      </c>
      <c r="L908">
        <v>937</v>
      </c>
      <c r="M908" s="7" t="s">
        <v>873</v>
      </c>
      <c r="Q908" s="7">
        <v>9460.383941397431</v>
      </c>
    </row>
    <row r="909" spans="1:17" x14ac:dyDescent="0.2">
      <c r="A909" s="52">
        <v>903</v>
      </c>
      <c r="B909" t="s">
        <v>874</v>
      </c>
      <c r="C909"/>
      <c r="D909">
        <v>0</v>
      </c>
      <c r="F909">
        <f t="shared" si="44"/>
        <v>938</v>
      </c>
      <c r="G909" t="s">
        <v>874</v>
      </c>
      <c r="I909" t="s">
        <v>48</v>
      </c>
      <c r="J909">
        <f t="shared" si="42"/>
        <v>0</v>
      </c>
      <c r="K909" s="17">
        <f t="shared" si="43"/>
        <v>0</v>
      </c>
      <c r="L909">
        <v>938</v>
      </c>
      <c r="M909" s="7" t="s">
        <v>874</v>
      </c>
      <c r="Q909" s="7">
        <v>0</v>
      </c>
    </row>
    <row r="910" spans="1:17" x14ac:dyDescent="0.2">
      <c r="A910" s="52">
        <v>904</v>
      </c>
      <c r="B910" t="s">
        <v>875</v>
      </c>
      <c r="C910"/>
      <c r="D910">
        <v>2434846.7775261807</v>
      </c>
      <c r="F910">
        <f t="shared" si="44"/>
        <v>939</v>
      </c>
      <c r="G910" t="s">
        <v>875</v>
      </c>
      <c r="I910" t="s">
        <v>48</v>
      </c>
      <c r="J910">
        <f t="shared" si="42"/>
        <v>2434846.7775261807</v>
      </c>
      <c r="K910" s="17">
        <f t="shared" si="43"/>
        <v>0</v>
      </c>
      <c r="L910">
        <v>939</v>
      </c>
      <c r="M910" s="7" t="s">
        <v>875</v>
      </c>
      <c r="Q910" s="7">
        <v>2434846.7775261807</v>
      </c>
    </row>
    <row r="911" spans="1:17" x14ac:dyDescent="0.2">
      <c r="A911" s="52">
        <v>905</v>
      </c>
      <c r="B911" t="s">
        <v>876</v>
      </c>
      <c r="C911"/>
      <c r="D911">
        <v>4300225.4200979201</v>
      </c>
      <c r="F911">
        <f t="shared" si="44"/>
        <v>940</v>
      </c>
      <c r="G911" t="s">
        <v>876</v>
      </c>
      <c r="I911" t="s">
        <v>48</v>
      </c>
      <c r="J911">
        <f t="shared" si="42"/>
        <v>4300225.4200979201</v>
      </c>
      <c r="K911" s="17">
        <f t="shared" si="43"/>
        <v>0</v>
      </c>
      <c r="L911">
        <v>940</v>
      </c>
      <c r="M911" s="7" t="s">
        <v>876</v>
      </c>
      <c r="Q911" s="7">
        <v>4300225.4200979201</v>
      </c>
    </row>
    <row r="912" spans="1:17" x14ac:dyDescent="0.2">
      <c r="A912" s="52">
        <v>906</v>
      </c>
      <c r="B912" t="s">
        <v>877</v>
      </c>
      <c r="C912"/>
      <c r="D912">
        <v>242945.92128822856</v>
      </c>
      <c r="F912">
        <f t="shared" si="44"/>
        <v>941</v>
      </c>
      <c r="G912" t="s">
        <v>877</v>
      </c>
      <c r="I912" t="s">
        <v>48</v>
      </c>
      <c r="J912">
        <f t="shared" si="42"/>
        <v>242945.92128822856</v>
      </c>
      <c r="K912" s="17">
        <f t="shared" si="43"/>
        <v>0</v>
      </c>
      <c r="L912">
        <v>941</v>
      </c>
      <c r="M912" s="7" t="s">
        <v>877</v>
      </c>
      <c r="Q912" s="7">
        <v>242945.92128822856</v>
      </c>
    </row>
    <row r="913" spans="1:17" x14ac:dyDescent="0.2">
      <c r="A913" s="52">
        <v>907</v>
      </c>
      <c r="B913" t="s">
        <v>878</v>
      </c>
      <c r="C913"/>
      <c r="D913">
        <v>23211.101373636513</v>
      </c>
      <c r="F913">
        <f t="shared" si="44"/>
        <v>942</v>
      </c>
      <c r="G913" t="s">
        <v>878</v>
      </c>
      <c r="I913" t="s">
        <v>48</v>
      </c>
      <c r="J913">
        <f t="shared" si="42"/>
        <v>23211.101373636513</v>
      </c>
      <c r="K913" s="17">
        <f t="shared" si="43"/>
        <v>0</v>
      </c>
      <c r="L913">
        <v>942</v>
      </c>
      <c r="M913" s="7" t="s">
        <v>878</v>
      </c>
      <c r="Q913" s="7">
        <v>23211.101373636513</v>
      </c>
    </row>
    <row r="914" spans="1:17" x14ac:dyDescent="0.2">
      <c r="A914" s="52">
        <v>908</v>
      </c>
      <c r="B914" t="s">
        <v>879</v>
      </c>
      <c r="C914"/>
      <c r="D914">
        <v>133469.00387974881</v>
      </c>
      <c r="F914">
        <f t="shared" si="44"/>
        <v>943</v>
      </c>
      <c r="G914" t="s">
        <v>879</v>
      </c>
      <c r="I914" t="s">
        <v>48</v>
      </c>
      <c r="J914">
        <f t="shared" si="42"/>
        <v>133469.00387974881</v>
      </c>
      <c r="K914" s="17">
        <f t="shared" si="43"/>
        <v>0</v>
      </c>
      <c r="L914">
        <v>943</v>
      </c>
      <c r="M914" s="7" t="s">
        <v>879</v>
      </c>
      <c r="Q914" s="7">
        <v>133469.00387974881</v>
      </c>
    </row>
    <row r="915" spans="1:17" x14ac:dyDescent="0.2">
      <c r="A915" s="52">
        <v>909</v>
      </c>
      <c r="B915" t="s">
        <v>880</v>
      </c>
      <c r="C915"/>
      <c r="D915">
        <v>654017.57830658043</v>
      </c>
      <c r="F915">
        <f t="shared" si="44"/>
        <v>944</v>
      </c>
      <c r="G915" t="s">
        <v>880</v>
      </c>
      <c r="I915" t="s">
        <v>48</v>
      </c>
      <c r="J915">
        <f t="shared" si="42"/>
        <v>654017.57830658043</v>
      </c>
      <c r="K915" s="17">
        <f t="shared" si="43"/>
        <v>0</v>
      </c>
      <c r="L915">
        <v>944</v>
      </c>
      <c r="M915" s="7" t="s">
        <v>880</v>
      </c>
      <c r="Q915" s="7">
        <v>654017.57830658043</v>
      </c>
    </row>
    <row r="916" spans="1:17" x14ac:dyDescent="0.2">
      <c r="A916" s="52">
        <v>910</v>
      </c>
      <c r="B916" t="s">
        <v>881</v>
      </c>
      <c r="C916"/>
      <c r="D916">
        <v>69752.922144694006</v>
      </c>
      <c r="F916">
        <f t="shared" si="44"/>
        <v>945</v>
      </c>
      <c r="G916" t="s">
        <v>881</v>
      </c>
      <c r="I916" t="s">
        <v>48</v>
      </c>
      <c r="J916">
        <f t="shared" si="42"/>
        <v>69752.922144694006</v>
      </c>
      <c r="K916" s="17">
        <f t="shared" si="43"/>
        <v>0</v>
      </c>
      <c r="L916">
        <v>945</v>
      </c>
      <c r="M916" s="7" t="s">
        <v>881</v>
      </c>
      <c r="Q916" s="7">
        <v>69752.922144694006</v>
      </c>
    </row>
    <row r="917" spans="1:17" x14ac:dyDescent="0.2">
      <c r="A917" s="52">
        <v>911</v>
      </c>
      <c r="B917" t="s">
        <v>46</v>
      </c>
      <c r="C917" t="s">
        <v>512</v>
      </c>
      <c r="D917">
        <v>7867929.1085583866</v>
      </c>
      <c r="F917">
        <f t="shared" si="44"/>
        <v>946</v>
      </c>
      <c r="G917" t="s">
        <v>46</v>
      </c>
      <c r="H917" t="s">
        <v>512</v>
      </c>
      <c r="I917" t="s">
        <v>46</v>
      </c>
      <c r="J917">
        <f t="shared" si="42"/>
        <v>7867929.1085583866</v>
      </c>
      <c r="K917" s="17">
        <f t="shared" si="43"/>
        <v>0</v>
      </c>
      <c r="L917">
        <v>946</v>
      </c>
      <c r="M917" s="7" t="s">
        <v>46</v>
      </c>
      <c r="N917" s="7" t="s">
        <v>512</v>
      </c>
      <c r="Q917" s="7">
        <v>7867929.1085583866</v>
      </c>
    </row>
    <row r="918" spans="1:17" x14ac:dyDescent="0.2">
      <c r="A918" s="52">
        <v>912</v>
      </c>
      <c r="B918" t="s">
        <v>46</v>
      </c>
      <c r="C918" t="s">
        <v>513</v>
      </c>
      <c r="D918">
        <v>26489342.721641202</v>
      </c>
      <c r="F918">
        <f t="shared" si="44"/>
        <v>947</v>
      </c>
      <c r="G918" t="s">
        <v>46</v>
      </c>
      <c r="H918" t="s">
        <v>513</v>
      </c>
      <c r="I918" t="s">
        <v>46</v>
      </c>
      <c r="J918">
        <f t="shared" si="42"/>
        <v>26489342.721641202</v>
      </c>
      <c r="K918" s="17">
        <f t="shared" si="43"/>
        <v>0</v>
      </c>
      <c r="L918">
        <v>947</v>
      </c>
      <c r="M918" s="7" t="s">
        <v>46</v>
      </c>
      <c r="N918" s="7" t="s">
        <v>513</v>
      </c>
      <c r="Q918" s="7">
        <v>26489342.721641202</v>
      </c>
    </row>
    <row r="919" spans="1:17" x14ac:dyDescent="0.2">
      <c r="A919" s="52">
        <v>913</v>
      </c>
      <c r="B919" t="s">
        <v>46</v>
      </c>
      <c r="C919" t="s">
        <v>46</v>
      </c>
      <c r="F919">
        <f t="shared" si="44"/>
        <v>948</v>
      </c>
      <c r="G919" t="s">
        <v>46</v>
      </c>
      <c r="H919" t="s">
        <v>46</v>
      </c>
      <c r="I919" t="s">
        <v>46</v>
      </c>
      <c r="J919">
        <f t="shared" si="42"/>
        <v>0</v>
      </c>
      <c r="K919" s="17">
        <f t="shared" si="43"/>
        <v>0</v>
      </c>
      <c r="L919">
        <v>948</v>
      </c>
      <c r="M919" s="7" t="s">
        <v>46</v>
      </c>
      <c r="N919" s="7" t="s">
        <v>46</v>
      </c>
      <c r="Q919" s="7"/>
    </row>
    <row r="920" spans="1:17" x14ac:dyDescent="0.2">
      <c r="A920" s="52">
        <v>914</v>
      </c>
      <c r="B920" t="s">
        <v>514</v>
      </c>
      <c r="C920"/>
      <c r="F920">
        <f t="shared" si="44"/>
        <v>949</v>
      </c>
      <c r="G920" s="7" t="s">
        <v>919</v>
      </c>
      <c r="H920" s="7" t="s">
        <v>514</v>
      </c>
      <c r="I920" t="s">
        <v>46</v>
      </c>
      <c r="J920">
        <f t="shared" si="42"/>
        <v>0</v>
      </c>
      <c r="K920" s="17">
        <f t="shared" si="43"/>
        <v>0</v>
      </c>
      <c r="L920">
        <v>949</v>
      </c>
      <c r="M920" s="7" t="s">
        <v>919</v>
      </c>
      <c r="N920" s="7" t="s">
        <v>514</v>
      </c>
      <c r="Q920" s="7"/>
    </row>
    <row r="921" spans="1:17" x14ac:dyDescent="0.2">
      <c r="A921" s="52">
        <v>915</v>
      </c>
      <c r="B921" t="s">
        <v>882</v>
      </c>
      <c r="C921"/>
      <c r="D921">
        <v>684698.79351194529</v>
      </c>
      <c r="F921">
        <f t="shared" si="44"/>
        <v>950</v>
      </c>
      <c r="G921" t="s">
        <v>882</v>
      </c>
      <c r="I921" t="s">
        <v>48</v>
      </c>
      <c r="J921">
        <f t="shared" si="42"/>
        <v>684698.79351194529</v>
      </c>
      <c r="K921" s="17">
        <f t="shared" si="43"/>
        <v>0</v>
      </c>
      <c r="L921">
        <v>950</v>
      </c>
      <c r="M921" s="7" t="s">
        <v>882</v>
      </c>
      <c r="Q921" s="7">
        <v>684698.79351194529</v>
      </c>
    </row>
    <row r="922" spans="1:17" x14ac:dyDescent="0.2">
      <c r="A922" s="52">
        <v>916</v>
      </c>
      <c r="B922" t="s">
        <v>883</v>
      </c>
      <c r="C922"/>
      <c r="D922">
        <v>976769.88262597355</v>
      </c>
      <c r="F922">
        <f t="shared" si="44"/>
        <v>951</v>
      </c>
      <c r="G922" t="s">
        <v>883</v>
      </c>
      <c r="I922" t="s">
        <v>46</v>
      </c>
      <c r="J922">
        <f t="shared" si="42"/>
        <v>976769.88262597355</v>
      </c>
      <c r="K922" s="17">
        <f t="shared" si="43"/>
        <v>0</v>
      </c>
      <c r="L922">
        <v>951</v>
      </c>
      <c r="M922" s="7" t="s">
        <v>883</v>
      </c>
      <c r="Q922" s="7">
        <v>976769.88262597355</v>
      </c>
    </row>
    <row r="923" spans="1:17" x14ac:dyDescent="0.2">
      <c r="A923" s="52">
        <v>917</v>
      </c>
      <c r="B923" t="s">
        <v>884</v>
      </c>
      <c r="C923"/>
      <c r="D923">
        <v>8841175.6398951598</v>
      </c>
      <c r="F923">
        <f t="shared" si="44"/>
        <v>952</v>
      </c>
      <c r="G923" t="s">
        <v>884</v>
      </c>
      <c r="I923" t="s">
        <v>46</v>
      </c>
      <c r="J923">
        <f t="shared" si="42"/>
        <v>8841175.6398951598</v>
      </c>
      <c r="K923" s="17">
        <f t="shared" si="43"/>
        <v>0</v>
      </c>
      <c r="L923">
        <v>952</v>
      </c>
      <c r="M923" s="7" t="s">
        <v>884</v>
      </c>
      <c r="Q923" s="7">
        <v>8841175.6398951598</v>
      </c>
    </row>
    <row r="924" spans="1:17" x14ac:dyDescent="0.2">
      <c r="A924" s="52">
        <v>918</v>
      </c>
      <c r="B924" t="s">
        <v>885</v>
      </c>
      <c r="C924"/>
      <c r="D924">
        <v>0</v>
      </c>
      <c r="F924">
        <f t="shared" si="44"/>
        <v>953</v>
      </c>
      <c r="G924" t="s">
        <v>885</v>
      </c>
      <c r="I924" t="s">
        <v>46</v>
      </c>
      <c r="J924">
        <f t="shared" si="42"/>
        <v>0</v>
      </c>
      <c r="K924" s="17">
        <f t="shared" si="43"/>
        <v>0</v>
      </c>
      <c r="L924">
        <v>953</v>
      </c>
      <c r="M924" s="7" t="s">
        <v>885</v>
      </c>
      <c r="Q924" s="7">
        <v>0</v>
      </c>
    </row>
    <row r="925" spans="1:17" x14ac:dyDescent="0.2">
      <c r="A925" s="52">
        <v>919</v>
      </c>
      <c r="B925" t="s">
        <v>886</v>
      </c>
      <c r="C925"/>
      <c r="D925">
        <v>0</v>
      </c>
      <c r="F925">
        <f t="shared" si="44"/>
        <v>954</v>
      </c>
      <c r="G925" t="s">
        <v>886</v>
      </c>
      <c r="I925" t="s">
        <v>48</v>
      </c>
      <c r="J925">
        <f t="shared" si="42"/>
        <v>0</v>
      </c>
      <c r="K925" s="17">
        <f t="shared" si="43"/>
        <v>0</v>
      </c>
      <c r="L925">
        <v>954</v>
      </c>
      <c r="M925" s="7" t="s">
        <v>886</v>
      </c>
      <c r="Q925" s="7">
        <v>0</v>
      </c>
    </row>
    <row r="926" spans="1:17" x14ac:dyDescent="0.2">
      <c r="A926" s="52">
        <v>920</v>
      </c>
      <c r="B926" t="s">
        <v>46</v>
      </c>
      <c r="C926" t="s">
        <v>525</v>
      </c>
      <c r="D926">
        <v>10502644.316033078</v>
      </c>
      <c r="F926">
        <f t="shared" si="44"/>
        <v>955</v>
      </c>
      <c r="G926" t="s">
        <v>46</v>
      </c>
      <c r="H926" t="s">
        <v>525</v>
      </c>
      <c r="I926" t="s">
        <v>46</v>
      </c>
      <c r="J926">
        <f t="shared" si="42"/>
        <v>10502644.316033078</v>
      </c>
      <c r="K926" s="17">
        <f t="shared" si="43"/>
        <v>0</v>
      </c>
      <c r="L926">
        <v>955</v>
      </c>
      <c r="M926" s="7" t="s">
        <v>46</v>
      </c>
      <c r="N926" s="7" t="s">
        <v>525</v>
      </c>
      <c r="Q926" s="7">
        <v>10502644.316033078</v>
      </c>
    </row>
    <row r="927" spans="1:17" x14ac:dyDescent="0.2">
      <c r="A927" s="52">
        <v>921</v>
      </c>
      <c r="B927"/>
      <c r="C927"/>
      <c r="F927">
        <f t="shared" si="44"/>
        <v>956</v>
      </c>
      <c r="J927">
        <f t="shared" si="42"/>
        <v>0</v>
      </c>
      <c r="K927" s="17">
        <f t="shared" si="43"/>
        <v>0</v>
      </c>
      <c r="L927">
        <v>956</v>
      </c>
      <c r="Q927" s="7"/>
    </row>
    <row r="928" spans="1:17" x14ac:dyDescent="0.2">
      <c r="A928" s="52">
        <v>922</v>
      </c>
      <c r="B928" t="s">
        <v>526</v>
      </c>
      <c r="C928"/>
      <c r="F928">
        <f t="shared" si="44"/>
        <v>957</v>
      </c>
      <c r="G928" s="7" t="s">
        <v>699</v>
      </c>
      <c r="H928" s="7" t="s">
        <v>526</v>
      </c>
      <c r="I928" t="s">
        <v>46</v>
      </c>
      <c r="J928">
        <f t="shared" si="42"/>
        <v>0</v>
      </c>
      <c r="K928" s="17">
        <f t="shared" si="43"/>
        <v>0</v>
      </c>
      <c r="L928">
        <v>957</v>
      </c>
      <c r="M928" s="7" t="s">
        <v>699</v>
      </c>
      <c r="N928" s="7" t="s">
        <v>526</v>
      </c>
      <c r="Q928" s="7"/>
    </row>
    <row r="929" spans="1:17" x14ac:dyDescent="0.2">
      <c r="A929" s="52">
        <v>923</v>
      </c>
      <c r="B929" t="s">
        <v>887</v>
      </c>
      <c r="C929"/>
      <c r="D929">
        <v>679171.4099924725</v>
      </c>
      <c r="F929">
        <f t="shared" si="44"/>
        <v>958</v>
      </c>
      <c r="G929" t="s">
        <v>887</v>
      </c>
      <c r="I929" t="s">
        <v>48</v>
      </c>
      <c r="J929">
        <f t="shared" si="42"/>
        <v>679171.4099924725</v>
      </c>
      <c r="K929" s="17">
        <f t="shared" si="43"/>
        <v>0</v>
      </c>
      <c r="L929">
        <v>958</v>
      </c>
      <c r="M929" s="7" t="s">
        <v>887</v>
      </c>
      <c r="Q929" s="7">
        <v>679171.4099924725</v>
      </c>
    </row>
    <row r="930" spans="1:17" x14ac:dyDescent="0.2">
      <c r="A930" s="52">
        <v>924</v>
      </c>
      <c r="B930" t="s">
        <v>888</v>
      </c>
      <c r="C930"/>
      <c r="D930">
        <v>4126933.6402083226</v>
      </c>
      <c r="F930">
        <f t="shared" si="44"/>
        <v>959</v>
      </c>
      <c r="G930" s="7" t="s">
        <v>888</v>
      </c>
      <c r="H930" s="7"/>
      <c r="I930" t="s">
        <v>48</v>
      </c>
      <c r="J930">
        <f t="shared" si="42"/>
        <v>4126933.6402083226</v>
      </c>
      <c r="K930" s="17">
        <f t="shared" si="43"/>
        <v>0</v>
      </c>
      <c r="L930">
        <v>959</v>
      </c>
      <c r="M930" s="7" t="s">
        <v>888</v>
      </c>
      <c r="Q930" s="7">
        <v>4126933.6402083226</v>
      </c>
    </row>
    <row r="931" spans="1:17" x14ac:dyDescent="0.2">
      <c r="A931" s="52">
        <v>925</v>
      </c>
      <c r="B931" t="s">
        <v>889</v>
      </c>
      <c r="C931"/>
      <c r="D931">
        <v>0</v>
      </c>
      <c r="F931">
        <f t="shared" si="44"/>
        <v>960</v>
      </c>
      <c r="G931" t="s">
        <v>889</v>
      </c>
      <c r="I931" t="s">
        <v>48</v>
      </c>
      <c r="J931">
        <f t="shared" si="42"/>
        <v>0</v>
      </c>
      <c r="K931" s="17">
        <f t="shared" si="43"/>
        <v>0</v>
      </c>
      <c r="L931">
        <v>960</v>
      </c>
      <c r="M931" s="7" t="s">
        <v>889</v>
      </c>
      <c r="Q931" s="7">
        <v>0</v>
      </c>
    </row>
    <row r="932" spans="1:17" x14ac:dyDescent="0.2">
      <c r="A932" s="52">
        <v>926</v>
      </c>
      <c r="B932" t="s">
        <v>890</v>
      </c>
      <c r="C932"/>
      <c r="D932">
        <v>404090.92822383164</v>
      </c>
      <c r="F932">
        <f t="shared" si="44"/>
        <v>961</v>
      </c>
      <c r="G932" t="s">
        <v>890</v>
      </c>
      <c r="I932" t="s">
        <v>48</v>
      </c>
      <c r="J932">
        <f t="shared" ref="J932:J969" si="45">VLOOKUP(F932,$L$1:$Q$1034,6,FALSE)</f>
        <v>404090.92822383164</v>
      </c>
      <c r="K932" s="17">
        <f t="shared" ref="K932:K969" si="46">IF(AND(L932=F932,G932=M932,H932=N932),0,1)</f>
        <v>0</v>
      </c>
      <c r="L932">
        <v>961</v>
      </c>
      <c r="M932" s="7" t="s">
        <v>890</v>
      </c>
      <c r="Q932" s="7">
        <v>404090.92822383164</v>
      </c>
    </row>
    <row r="933" spans="1:17" x14ac:dyDescent="0.2">
      <c r="A933" s="52">
        <v>927</v>
      </c>
      <c r="B933" t="s">
        <v>46</v>
      </c>
      <c r="C933" t="s">
        <v>891</v>
      </c>
      <c r="D933">
        <v>5210195.9784246264</v>
      </c>
      <c r="F933">
        <f t="shared" si="44"/>
        <v>962</v>
      </c>
      <c r="G933" t="s">
        <v>46</v>
      </c>
      <c r="H933" t="s">
        <v>891</v>
      </c>
      <c r="I933" t="s">
        <v>46</v>
      </c>
      <c r="J933">
        <f t="shared" si="45"/>
        <v>5210195.9784246264</v>
      </c>
      <c r="K933" s="17">
        <f t="shared" si="46"/>
        <v>0</v>
      </c>
      <c r="L933">
        <v>962</v>
      </c>
      <c r="M933" s="7" t="s">
        <v>46</v>
      </c>
      <c r="N933" s="7" t="s">
        <v>891</v>
      </c>
      <c r="Q933" s="7">
        <v>5210195.9784246264</v>
      </c>
    </row>
    <row r="934" spans="1:17" x14ac:dyDescent="0.2">
      <c r="A934" s="52" t="s">
        <v>1362</v>
      </c>
      <c r="B934"/>
      <c r="C934"/>
      <c r="F934">
        <f t="shared" ref="F934:F991" si="47">F933+1</f>
        <v>963</v>
      </c>
      <c r="J934">
        <f t="shared" si="45"/>
        <v>0</v>
      </c>
      <c r="K934" s="17">
        <f t="shared" si="46"/>
        <v>0</v>
      </c>
      <c r="L934">
        <v>963</v>
      </c>
      <c r="Q934" s="7"/>
    </row>
    <row r="935" spans="1:17" x14ac:dyDescent="0.2">
      <c r="A935" s="52" t="s">
        <v>1363</v>
      </c>
      <c r="B935" t="s">
        <v>1286</v>
      </c>
      <c r="C935"/>
      <c r="F935">
        <f t="shared" si="47"/>
        <v>964</v>
      </c>
      <c r="G935" s="7"/>
      <c r="H935" s="7" t="s">
        <v>1216</v>
      </c>
      <c r="J935">
        <f t="shared" si="45"/>
        <v>0</v>
      </c>
      <c r="K935" s="17">
        <f t="shared" si="46"/>
        <v>0</v>
      </c>
      <c r="L935">
        <v>964</v>
      </c>
      <c r="N935" s="7" t="s">
        <v>1216</v>
      </c>
      <c r="Q935" s="7"/>
    </row>
    <row r="936" spans="1:17" x14ac:dyDescent="0.2">
      <c r="A936" s="52" t="s">
        <v>1364</v>
      </c>
      <c r="B936" t="s">
        <v>1286</v>
      </c>
      <c r="C936"/>
      <c r="D936">
        <v>0</v>
      </c>
      <c r="F936">
        <f t="shared" si="47"/>
        <v>965</v>
      </c>
      <c r="G936" s="7" t="s">
        <v>1217</v>
      </c>
      <c r="H936" s="7"/>
      <c r="J936">
        <f t="shared" si="45"/>
        <v>0</v>
      </c>
      <c r="K936" s="17">
        <f t="shared" si="46"/>
        <v>0</v>
      </c>
      <c r="L936">
        <v>965</v>
      </c>
      <c r="M936" s="7" t="s">
        <v>1217</v>
      </c>
      <c r="Q936" s="7">
        <v>0</v>
      </c>
    </row>
    <row r="937" spans="1:17" x14ac:dyDescent="0.2">
      <c r="A937" s="52" t="s">
        <v>1365</v>
      </c>
      <c r="B937" t="s">
        <v>1286</v>
      </c>
      <c r="C937"/>
      <c r="D937">
        <v>0</v>
      </c>
      <c r="F937">
        <f t="shared" si="47"/>
        <v>966</v>
      </c>
      <c r="G937" s="7"/>
      <c r="H937" s="7" t="s">
        <v>1255</v>
      </c>
      <c r="J937">
        <f t="shared" si="45"/>
        <v>0</v>
      </c>
      <c r="K937" s="17">
        <f t="shared" si="46"/>
        <v>0</v>
      </c>
      <c r="L937">
        <v>966</v>
      </c>
      <c r="N937" s="7" t="s">
        <v>1255</v>
      </c>
      <c r="Q937" s="7">
        <v>0</v>
      </c>
    </row>
    <row r="938" spans="1:17" x14ac:dyDescent="0.2">
      <c r="A938" s="52">
        <v>928</v>
      </c>
      <c r="B938" t="s">
        <v>970</v>
      </c>
      <c r="C938"/>
      <c r="F938">
        <f t="shared" si="47"/>
        <v>967</v>
      </c>
      <c r="G938" t="s">
        <v>970</v>
      </c>
      <c r="J938">
        <f t="shared" si="45"/>
        <v>0</v>
      </c>
      <c r="K938" s="17">
        <f t="shared" si="46"/>
        <v>0</v>
      </c>
      <c r="L938">
        <v>967</v>
      </c>
      <c r="M938" s="7" t="s">
        <v>970</v>
      </c>
      <c r="Q938" s="7"/>
    </row>
    <row r="939" spans="1:17" x14ac:dyDescent="0.2">
      <c r="A939" s="52" t="s">
        <v>1366</v>
      </c>
      <c r="B939"/>
      <c r="C939"/>
      <c r="F939">
        <f t="shared" si="47"/>
        <v>968</v>
      </c>
      <c r="J939">
        <f t="shared" si="45"/>
        <v>0</v>
      </c>
      <c r="K939" s="17">
        <f t="shared" si="46"/>
        <v>0</v>
      </c>
      <c r="L939">
        <v>968</v>
      </c>
      <c r="Q939" s="7"/>
    </row>
    <row r="940" spans="1:17" x14ac:dyDescent="0.2">
      <c r="A940" s="52">
        <v>929</v>
      </c>
      <c r="B940" t="s">
        <v>535</v>
      </c>
      <c r="C940"/>
      <c r="F940">
        <f t="shared" si="47"/>
        <v>969</v>
      </c>
      <c r="G940" s="7" t="s">
        <v>919</v>
      </c>
      <c r="H940" s="7" t="s">
        <v>535</v>
      </c>
      <c r="J940">
        <f t="shared" si="45"/>
        <v>0</v>
      </c>
      <c r="K940" s="17">
        <f t="shared" si="46"/>
        <v>0</v>
      </c>
      <c r="L940">
        <v>969</v>
      </c>
      <c r="M940" s="7" t="s">
        <v>919</v>
      </c>
      <c r="N940" s="7" t="s">
        <v>535</v>
      </c>
      <c r="Q940" s="7"/>
    </row>
    <row r="941" spans="1:17" x14ac:dyDescent="0.2">
      <c r="A941" s="52">
        <v>930</v>
      </c>
      <c r="B941" t="s">
        <v>892</v>
      </c>
      <c r="C941"/>
      <c r="D941">
        <v>47166665.914973497</v>
      </c>
      <c r="F941">
        <f t="shared" si="47"/>
        <v>970</v>
      </c>
      <c r="G941" t="s">
        <v>892</v>
      </c>
      <c r="I941" t="s">
        <v>46</v>
      </c>
      <c r="J941">
        <f t="shared" si="45"/>
        <v>47166665.914973497</v>
      </c>
      <c r="K941" s="17">
        <f t="shared" si="46"/>
        <v>0</v>
      </c>
      <c r="L941">
        <v>970</v>
      </c>
      <c r="M941" s="7" t="s">
        <v>892</v>
      </c>
      <c r="Q941" s="7">
        <v>47166665.914973497</v>
      </c>
    </row>
    <row r="942" spans="1:17" x14ac:dyDescent="0.2">
      <c r="A942" s="52">
        <v>931</v>
      </c>
      <c r="B942" t="s">
        <v>893</v>
      </c>
      <c r="C942"/>
      <c r="D942">
        <v>274096.69734727667</v>
      </c>
      <c r="F942">
        <f t="shared" si="47"/>
        <v>971</v>
      </c>
      <c r="G942" t="s">
        <v>893</v>
      </c>
      <c r="I942" t="s">
        <v>46</v>
      </c>
      <c r="J942">
        <f t="shared" si="45"/>
        <v>274096.69734727667</v>
      </c>
      <c r="K942" s="17">
        <f t="shared" si="46"/>
        <v>0</v>
      </c>
      <c r="L942">
        <v>971</v>
      </c>
      <c r="M942" s="7" t="s">
        <v>893</v>
      </c>
      <c r="Q942" s="7">
        <v>274096.69734727667</v>
      </c>
    </row>
    <row r="943" spans="1:17" x14ac:dyDescent="0.2">
      <c r="A943" s="52">
        <v>932</v>
      </c>
      <c r="B943" t="s">
        <v>894</v>
      </c>
      <c r="C943"/>
      <c r="D943">
        <v>0</v>
      </c>
      <c r="F943">
        <f t="shared" si="47"/>
        <v>972</v>
      </c>
      <c r="G943" t="s">
        <v>894</v>
      </c>
      <c r="I943" t="s">
        <v>46</v>
      </c>
      <c r="J943">
        <f t="shared" si="45"/>
        <v>0</v>
      </c>
      <c r="K943" s="17">
        <f t="shared" si="46"/>
        <v>0</v>
      </c>
      <c r="L943">
        <v>972</v>
      </c>
      <c r="M943" s="7" t="s">
        <v>894</v>
      </c>
      <c r="Q943" s="7">
        <v>0</v>
      </c>
    </row>
    <row r="944" spans="1:17" x14ac:dyDescent="0.2">
      <c r="A944" s="52">
        <v>933</v>
      </c>
      <c r="B944" t="s">
        <v>895</v>
      </c>
      <c r="C944"/>
      <c r="D944">
        <v>0</v>
      </c>
      <c r="F944">
        <f t="shared" si="47"/>
        <v>973</v>
      </c>
      <c r="G944" t="s">
        <v>895</v>
      </c>
      <c r="I944" t="s">
        <v>46</v>
      </c>
      <c r="J944">
        <f t="shared" si="45"/>
        <v>0</v>
      </c>
      <c r="K944" s="17">
        <f t="shared" si="46"/>
        <v>0</v>
      </c>
      <c r="L944">
        <v>973</v>
      </c>
      <c r="M944" s="7" t="s">
        <v>895</v>
      </c>
      <c r="Q944" s="7">
        <v>0</v>
      </c>
    </row>
    <row r="945" spans="1:17" x14ac:dyDescent="0.2">
      <c r="A945" s="52">
        <v>934</v>
      </c>
      <c r="B945" t="s">
        <v>896</v>
      </c>
      <c r="C945"/>
      <c r="F945">
        <f t="shared" si="47"/>
        <v>974</v>
      </c>
      <c r="G945" t="s">
        <v>896</v>
      </c>
      <c r="J945">
        <f t="shared" si="45"/>
        <v>0</v>
      </c>
      <c r="K945" s="17">
        <f t="shared" si="46"/>
        <v>0</v>
      </c>
      <c r="L945">
        <v>974</v>
      </c>
      <c r="M945" s="7" t="s">
        <v>896</v>
      </c>
      <c r="Q945" s="7"/>
    </row>
    <row r="946" spans="1:17" x14ac:dyDescent="0.2">
      <c r="A946" s="52">
        <v>935</v>
      </c>
      <c r="B946" t="s">
        <v>897</v>
      </c>
      <c r="C946"/>
      <c r="D946">
        <v>0</v>
      </c>
      <c r="F946">
        <f t="shared" si="47"/>
        <v>975</v>
      </c>
      <c r="G946" s="7" t="s">
        <v>919</v>
      </c>
      <c r="H946" s="7" t="s">
        <v>545</v>
      </c>
      <c r="I946" t="s">
        <v>48</v>
      </c>
      <c r="J946">
        <f t="shared" si="45"/>
        <v>0</v>
      </c>
      <c r="K946" s="17">
        <f t="shared" si="46"/>
        <v>0</v>
      </c>
      <c r="L946">
        <v>975</v>
      </c>
      <c r="M946" s="7" t="s">
        <v>919</v>
      </c>
      <c r="N946" s="7" t="s">
        <v>545</v>
      </c>
      <c r="Q946" s="7">
        <v>0</v>
      </c>
    </row>
    <row r="947" spans="1:17" x14ac:dyDescent="0.2">
      <c r="A947" s="52">
        <v>936</v>
      </c>
      <c r="B947" t="s">
        <v>898</v>
      </c>
      <c r="C947"/>
      <c r="D947">
        <v>325445.56820045516</v>
      </c>
      <c r="F947">
        <f t="shared" si="47"/>
        <v>976</v>
      </c>
      <c r="G947" s="7" t="s">
        <v>919</v>
      </c>
      <c r="H947" s="7" t="s">
        <v>546</v>
      </c>
      <c r="J947">
        <f t="shared" si="45"/>
        <v>325445.56820045516</v>
      </c>
      <c r="K947" s="17">
        <f t="shared" si="46"/>
        <v>0</v>
      </c>
      <c r="L947">
        <v>976</v>
      </c>
      <c r="M947" s="7" t="s">
        <v>919</v>
      </c>
      <c r="N947" s="7" t="s">
        <v>546</v>
      </c>
      <c r="Q947" s="7">
        <v>325445.56820045516</v>
      </c>
    </row>
    <row r="948" spans="1:17" x14ac:dyDescent="0.2">
      <c r="A948" s="52">
        <v>937</v>
      </c>
      <c r="B948" t="s">
        <v>46</v>
      </c>
      <c r="C948" t="s">
        <v>899</v>
      </c>
      <c r="F948">
        <f t="shared" si="47"/>
        <v>977</v>
      </c>
      <c r="G948" s="7" t="s">
        <v>919</v>
      </c>
      <c r="H948" s="7" t="s">
        <v>899</v>
      </c>
      <c r="J948">
        <f t="shared" si="45"/>
        <v>0</v>
      </c>
      <c r="K948" s="17">
        <f t="shared" si="46"/>
        <v>0</v>
      </c>
      <c r="L948">
        <v>977</v>
      </c>
      <c r="M948" s="7" t="s">
        <v>919</v>
      </c>
      <c r="N948" s="7" t="s">
        <v>899</v>
      </c>
      <c r="Q948" s="7"/>
    </row>
    <row r="949" spans="1:17" x14ac:dyDescent="0.2">
      <c r="A949" s="52" t="s">
        <v>1367</v>
      </c>
      <c r="B949"/>
      <c r="C949"/>
      <c r="F949">
        <f t="shared" si="47"/>
        <v>978</v>
      </c>
      <c r="G949" s="7"/>
      <c r="H949" s="7"/>
      <c r="J949">
        <f t="shared" si="45"/>
        <v>0</v>
      </c>
      <c r="K949" s="17">
        <f t="shared" si="46"/>
        <v>0</v>
      </c>
      <c r="L949">
        <v>978</v>
      </c>
      <c r="Q949" s="7"/>
    </row>
    <row r="950" spans="1:17" x14ac:dyDescent="0.2">
      <c r="A950" s="52">
        <v>938</v>
      </c>
      <c r="B950" t="s">
        <v>900</v>
      </c>
      <c r="C950"/>
      <c r="D950">
        <v>100339.6718691073</v>
      </c>
      <c r="F950">
        <f t="shared" si="47"/>
        <v>979</v>
      </c>
      <c r="G950" t="s">
        <v>900</v>
      </c>
      <c r="I950" t="s">
        <v>46</v>
      </c>
      <c r="J950">
        <f t="shared" si="45"/>
        <v>100339.6718691073</v>
      </c>
      <c r="K950" s="17">
        <f t="shared" si="46"/>
        <v>0</v>
      </c>
      <c r="L950">
        <v>979</v>
      </c>
      <c r="M950" s="7" t="s">
        <v>900</v>
      </c>
      <c r="Q950" s="7">
        <v>100339.6718691073</v>
      </c>
    </row>
    <row r="951" spans="1:17" x14ac:dyDescent="0.2">
      <c r="A951" s="52">
        <v>939</v>
      </c>
      <c r="B951" t="s">
        <v>901</v>
      </c>
      <c r="C951"/>
      <c r="D951">
        <v>0</v>
      </c>
      <c r="F951">
        <f t="shared" si="47"/>
        <v>980</v>
      </c>
      <c r="G951" t="s">
        <v>901</v>
      </c>
      <c r="I951" t="s">
        <v>46</v>
      </c>
      <c r="J951">
        <f t="shared" si="45"/>
        <v>0</v>
      </c>
      <c r="K951" s="17">
        <f t="shared" si="46"/>
        <v>0</v>
      </c>
      <c r="L951">
        <v>980</v>
      </c>
      <c r="M951" s="7" t="s">
        <v>901</v>
      </c>
      <c r="Q951" s="7">
        <v>0</v>
      </c>
    </row>
    <row r="952" spans="1:17" x14ac:dyDescent="0.2">
      <c r="A952" s="52">
        <v>940</v>
      </c>
      <c r="B952" t="s">
        <v>902</v>
      </c>
      <c r="C952"/>
      <c r="D952">
        <v>0</v>
      </c>
      <c r="F952">
        <f t="shared" si="47"/>
        <v>981</v>
      </c>
      <c r="G952" t="s">
        <v>902</v>
      </c>
      <c r="I952" t="s">
        <v>46</v>
      </c>
      <c r="J952">
        <f t="shared" si="45"/>
        <v>0</v>
      </c>
      <c r="K952" s="17">
        <f t="shared" si="46"/>
        <v>0</v>
      </c>
      <c r="L952">
        <v>981</v>
      </c>
      <c r="M952" s="7" t="s">
        <v>902</v>
      </c>
      <c r="Q952" s="7">
        <v>0</v>
      </c>
    </row>
    <row r="953" spans="1:17" x14ac:dyDescent="0.2">
      <c r="A953" s="52">
        <v>941</v>
      </c>
      <c r="B953" t="s">
        <v>903</v>
      </c>
      <c r="C953"/>
      <c r="F953">
        <f t="shared" si="47"/>
        <v>982</v>
      </c>
      <c r="G953" t="s">
        <v>903</v>
      </c>
      <c r="I953" t="s">
        <v>46</v>
      </c>
      <c r="J953">
        <f t="shared" si="45"/>
        <v>0</v>
      </c>
      <c r="K953" s="17">
        <f t="shared" si="46"/>
        <v>0</v>
      </c>
      <c r="L953">
        <v>982</v>
      </c>
      <c r="M953" s="7" t="s">
        <v>903</v>
      </c>
      <c r="Q953" s="7"/>
    </row>
    <row r="954" spans="1:17" x14ac:dyDescent="0.2">
      <c r="A954" s="52">
        <v>942</v>
      </c>
      <c r="B954" t="s">
        <v>46</v>
      </c>
      <c r="C954" t="s">
        <v>904</v>
      </c>
      <c r="D954">
        <v>0</v>
      </c>
      <c r="F954">
        <f t="shared" si="47"/>
        <v>983</v>
      </c>
      <c r="G954" s="7" t="s">
        <v>919</v>
      </c>
      <c r="H954" s="7" t="s">
        <v>1256</v>
      </c>
      <c r="J954">
        <f t="shared" si="45"/>
        <v>0</v>
      </c>
      <c r="K954" s="17">
        <f t="shared" si="46"/>
        <v>0</v>
      </c>
      <c r="L954">
        <v>983</v>
      </c>
      <c r="M954" s="7" t="s">
        <v>919</v>
      </c>
      <c r="N954" s="7" t="s">
        <v>1256</v>
      </c>
      <c r="Q954" s="7">
        <v>0</v>
      </c>
    </row>
    <row r="955" spans="1:17" x14ac:dyDescent="0.2">
      <c r="A955" s="52">
        <v>945</v>
      </c>
      <c r="B955" t="s">
        <v>46</v>
      </c>
      <c r="C955" t="s">
        <v>905</v>
      </c>
      <c r="D955">
        <v>0</v>
      </c>
      <c r="F955">
        <f t="shared" si="47"/>
        <v>984</v>
      </c>
      <c r="G955" s="7" t="s">
        <v>919</v>
      </c>
      <c r="H955" s="7" t="s">
        <v>1257</v>
      </c>
      <c r="J955">
        <f t="shared" si="45"/>
        <v>0</v>
      </c>
      <c r="K955" s="17">
        <f t="shared" si="46"/>
        <v>0</v>
      </c>
      <c r="L955">
        <v>984</v>
      </c>
      <c r="M955" s="7" t="s">
        <v>919</v>
      </c>
      <c r="N955" s="7" t="s">
        <v>1257</v>
      </c>
      <c r="Q955" s="7">
        <v>0</v>
      </c>
    </row>
    <row r="956" spans="1:17" x14ac:dyDescent="0.2">
      <c r="A956" s="52">
        <v>946</v>
      </c>
      <c r="B956" t="s">
        <v>46</v>
      </c>
      <c r="C956" t="s">
        <v>906</v>
      </c>
      <c r="D956">
        <v>0</v>
      </c>
      <c r="F956">
        <f t="shared" si="47"/>
        <v>985</v>
      </c>
      <c r="G956" s="7" t="s">
        <v>919</v>
      </c>
      <c r="H956" s="7" t="s">
        <v>1258</v>
      </c>
      <c r="I956" t="s">
        <v>48</v>
      </c>
      <c r="J956">
        <f t="shared" si="45"/>
        <v>0</v>
      </c>
      <c r="K956" s="17">
        <f t="shared" si="46"/>
        <v>0</v>
      </c>
      <c r="L956">
        <v>985</v>
      </c>
      <c r="M956" s="7" t="s">
        <v>919</v>
      </c>
      <c r="N956" s="7" t="s">
        <v>1258</v>
      </c>
      <c r="Q956" s="7">
        <v>0</v>
      </c>
    </row>
    <row r="957" spans="1:17" x14ac:dyDescent="0.2">
      <c r="A957" s="52">
        <v>947</v>
      </c>
      <c r="B957" t="s">
        <v>46</v>
      </c>
      <c r="C957" t="s">
        <v>907</v>
      </c>
      <c r="D957">
        <v>0</v>
      </c>
      <c r="F957">
        <f t="shared" si="47"/>
        <v>986</v>
      </c>
      <c r="G957" s="7" t="s">
        <v>919</v>
      </c>
      <c r="H957" s="7" t="s">
        <v>1259</v>
      </c>
      <c r="J957">
        <f t="shared" si="45"/>
        <v>0</v>
      </c>
      <c r="K957" s="17">
        <f t="shared" si="46"/>
        <v>0</v>
      </c>
      <c r="L957">
        <v>986</v>
      </c>
      <c r="M957" s="7" t="s">
        <v>919</v>
      </c>
      <c r="N957" s="7" t="s">
        <v>1259</v>
      </c>
      <c r="Q957" s="7">
        <v>0</v>
      </c>
    </row>
    <row r="958" spans="1:17" x14ac:dyDescent="0.2">
      <c r="A958" s="52">
        <v>948</v>
      </c>
      <c r="B958" t="s">
        <v>46</v>
      </c>
      <c r="C958" t="s">
        <v>908</v>
      </c>
      <c r="D958">
        <v>0</v>
      </c>
      <c r="F958">
        <f t="shared" si="47"/>
        <v>987</v>
      </c>
      <c r="G958" s="7" t="s">
        <v>919</v>
      </c>
      <c r="H958" s="7" t="s">
        <v>1260</v>
      </c>
      <c r="J958">
        <f t="shared" si="45"/>
        <v>0</v>
      </c>
      <c r="K958" s="17">
        <f t="shared" si="46"/>
        <v>0</v>
      </c>
      <c r="L958">
        <v>987</v>
      </c>
      <c r="M958" s="7" t="s">
        <v>919</v>
      </c>
      <c r="N958" s="7" t="s">
        <v>1260</v>
      </c>
      <c r="Q958" s="7">
        <v>0</v>
      </c>
    </row>
    <row r="959" spans="1:17" x14ac:dyDescent="0.2">
      <c r="A959" s="52">
        <v>949</v>
      </c>
      <c r="B959" t="s">
        <v>46</v>
      </c>
      <c r="C959" t="s">
        <v>909</v>
      </c>
      <c r="D959">
        <v>0</v>
      </c>
      <c r="F959">
        <f t="shared" si="47"/>
        <v>988</v>
      </c>
      <c r="G959" s="7" t="s">
        <v>919</v>
      </c>
      <c r="H959" s="7" t="s">
        <v>1261</v>
      </c>
      <c r="I959" t="s">
        <v>48</v>
      </c>
      <c r="J959">
        <f t="shared" si="45"/>
        <v>0</v>
      </c>
      <c r="K959" s="17">
        <f t="shared" si="46"/>
        <v>0</v>
      </c>
      <c r="L959">
        <v>988</v>
      </c>
      <c r="M959" s="7" t="s">
        <v>919</v>
      </c>
      <c r="N959" s="7" t="s">
        <v>1261</v>
      </c>
      <c r="Q959" s="7">
        <v>0</v>
      </c>
    </row>
    <row r="960" spans="1:17" x14ac:dyDescent="0.2">
      <c r="A960" s="52">
        <v>950</v>
      </c>
      <c r="B960" t="s">
        <v>46</v>
      </c>
      <c r="C960" t="s">
        <v>908</v>
      </c>
      <c r="D960">
        <v>0</v>
      </c>
      <c r="F960">
        <f t="shared" si="47"/>
        <v>989</v>
      </c>
      <c r="G960" s="7" t="s">
        <v>919</v>
      </c>
      <c r="H960" s="7" t="s">
        <v>1262</v>
      </c>
      <c r="J960">
        <f t="shared" si="45"/>
        <v>0</v>
      </c>
      <c r="K960" s="17">
        <f t="shared" si="46"/>
        <v>0</v>
      </c>
      <c r="L960">
        <v>989</v>
      </c>
      <c r="M960" s="7" t="s">
        <v>919</v>
      </c>
      <c r="N960" s="7" t="s">
        <v>1262</v>
      </c>
      <c r="Q960" s="7">
        <v>0</v>
      </c>
    </row>
    <row r="961" spans="1:17" x14ac:dyDescent="0.2">
      <c r="A961" s="52">
        <v>953</v>
      </c>
      <c r="B961" t="s">
        <v>46</v>
      </c>
      <c r="C961" t="s">
        <v>565</v>
      </c>
      <c r="F961">
        <f t="shared" si="47"/>
        <v>990</v>
      </c>
      <c r="G961" s="7" t="s">
        <v>919</v>
      </c>
      <c r="H961" s="7" t="s">
        <v>1263</v>
      </c>
      <c r="J961">
        <f t="shared" si="45"/>
        <v>0</v>
      </c>
      <c r="K961" s="17">
        <f t="shared" si="46"/>
        <v>0</v>
      </c>
      <c r="L961">
        <v>990</v>
      </c>
      <c r="M961" s="7" t="s">
        <v>919</v>
      </c>
      <c r="N961" s="7" t="s">
        <v>1263</v>
      </c>
      <c r="Q961" s="7"/>
    </row>
    <row r="962" spans="1:17" x14ac:dyDescent="0.2">
      <c r="A962" s="52" t="s">
        <v>1368</v>
      </c>
      <c r="B962"/>
      <c r="C962"/>
      <c r="F962">
        <f t="shared" si="47"/>
        <v>991</v>
      </c>
      <c r="J962">
        <f t="shared" si="45"/>
        <v>0</v>
      </c>
      <c r="K962" s="17">
        <f t="shared" si="46"/>
        <v>0</v>
      </c>
      <c r="L962">
        <v>991</v>
      </c>
      <c r="Q962" s="7"/>
    </row>
    <row r="963" spans="1:17" x14ac:dyDescent="0.2">
      <c r="A963" s="52">
        <v>954</v>
      </c>
      <c r="B963" t="s">
        <v>910</v>
      </c>
      <c r="C963"/>
      <c r="D963">
        <v>0</v>
      </c>
      <c r="F963">
        <f t="shared" si="47"/>
        <v>992</v>
      </c>
      <c r="G963" t="s">
        <v>910</v>
      </c>
      <c r="I963" t="s">
        <v>46</v>
      </c>
      <c r="J963">
        <f t="shared" si="45"/>
        <v>0</v>
      </c>
      <c r="K963" s="17">
        <f t="shared" si="46"/>
        <v>0</v>
      </c>
      <c r="L963">
        <v>992</v>
      </c>
      <c r="M963" s="7" t="s">
        <v>910</v>
      </c>
      <c r="Q963" s="7">
        <v>0</v>
      </c>
    </row>
    <row r="964" spans="1:17" x14ac:dyDescent="0.2">
      <c r="A964" s="52">
        <v>955</v>
      </c>
      <c r="B964" t="s">
        <v>911</v>
      </c>
      <c r="C964"/>
      <c r="D964">
        <v>0</v>
      </c>
      <c r="F964">
        <f t="shared" si="47"/>
        <v>993</v>
      </c>
      <c r="G964" t="s">
        <v>911</v>
      </c>
      <c r="I964" t="s">
        <v>46</v>
      </c>
      <c r="J964">
        <f t="shared" si="45"/>
        <v>0</v>
      </c>
      <c r="K964" s="17">
        <f t="shared" si="46"/>
        <v>0</v>
      </c>
      <c r="L964">
        <v>993</v>
      </c>
      <c r="M964" s="7" t="s">
        <v>911</v>
      </c>
      <c r="Q964" s="7">
        <v>0</v>
      </c>
    </row>
    <row r="965" spans="1:17" x14ac:dyDescent="0.2">
      <c r="A965" s="52">
        <v>956</v>
      </c>
      <c r="B965" t="s">
        <v>912</v>
      </c>
      <c r="C965"/>
      <c r="D965">
        <v>163289.73478854302</v>
      </c>
      <c r="F965">
        <f t="shared" si="47"/>
        <v>994</v>
      </c>
      <c r="G965" t="s">
        <v>912</v>
      </c>
      <c r="I965" t="s">
        <v>46</v>
      </c>
      <c r="J965">
        <f t="shared" si="45"/>
        <v>163289.73478854302</v>
      </c>
      <c r="K965" s="17">
        <f t="shared" si="46"/>
        <v>0</v>
      </c>
      <c r="L965">
        <v>994</v>
      </c>
      <c r="M965" s="7" t="s">
        <v>912</v>
      </c>
      <c r="Q965" s="7">
        <v>163289.73478854302</v>
      </c>
    </row>
    <row r="966" spans="1:17" x14ac:dyDescent="0.2">
      <c r="A966" s="52">
        <v>957</v>
      </c>
      <c r="B966" t="s">
        <v>913</v>
      </c>
      <c r="C966"/>
      <c r="D966">
        <v>0</v>
      </c>
      <c r="F966">
        <f t="shared" si="47"/>
        <v>995</v>
      </c>
      <c r="G966" t="s">
        <v>913</v>
      </c>
      <c r="I966" t="s">
        <v>48</v>
      </c>
      <c r="J966">
        <f t="shared" si="45"/>
        <v>0</v>
      </c>
      <c r="K966" s="17">
        <f t="shared" si="46"/>
        <v>0</v>
      </c>
      <c r="L966">
        <v>995</v>
      </c>
      <c r="M966" s="7" t="s">
        <v>913</v>
      </c>
      <c r="Q966" s="7">
        <v>0</v>
      </c>
    </row>
    <row r="967" spans="1:17" x14ac:dyDescent="0.2">
      <c r="A967" s="52">
        <v>960</v>
      </c>
      <c r="B967" t="s">
        <v>915</v>
      </c>
      <c r="C967"/>
      <c r="D967">
        <v>950265.19285712903</v>
      </c>
      <c r="F967">
        <f t="shared" si="47"/>
        <v>996</v>
      </c>
      <c r="G967" t="s">
        <v>915</v>
      </c>
      <c r="I967" t="s">
        <v>46</v>
      </c>
      <c r="J967">
        <f t="shared" si="45"/>
        <v>950265.19285712903</v>
      </c>
      <c r="K967" s="17">
        <f t="shared" si="46"/>
        <v>0</v>
      </c>
      <c r="L967">
        <v>996</v>
      </c>
      <c r="M967" s="7" t="s">
        <v>915</v>
      </c>
      <c r="Q967" s="7">
        <v>950265.19285712903</v>
      </c>
    </row>
    <row r="968" spans="1:17" x14ac:dyDescent="0.2">
      <c r="A968" s="52">
        <v>961</v>
      </c>
      <c r="B968" s="7" t="s">
        <v>46</v>
      </c>
      <c r="C968" s="7" t="s">
        <v>575</v>
      </c>
      <c r="D968">
        <v>48980102.78003601</v>
      </c>
      <c r="F968">
        <f t="shared" si="47"/>
        <v>997</v>
      </c>
      <c r="G968" s="7" t="s">
        <v>46</v>
      </c>
      <c r="H968" s="7" t="s">
        <v>575</v>
      </c>
      <c r="J968">
        <f t="shared" si="45"/>
        <v>48980102.78003601</v>
      </c>
      <c r="K968" s="17">
        <f t="shared" si="46"/>
        <v>0</v>
      </c>
      <c r="L968">
        <v>997</v>
      </c>
      <c r="M968" s="7" t="s">
        <v>46</v>
      </c>
      <c r="N968" s="7" t="s">
        <v>575</v>
      </c>
      <c r="Q968" s="7">
        <v>48980102.78003601</v>
      </c>
    </row>
    <row r="969" spans="1:17" x14ac:dyDescent="0.2">
      <c r="A969" s="52">
        <v>962</v>
      </c>
      <c r="B969" s="7" t="s">
        <v>46</v>
      </c>
      <c r="C969" s="7" t="s">
        <v>576</v>
      </c>
      <c r="D969">
        <v>131281413.35667351</v>
      </c>
      <c r="F969">
        <f t="shared" si="47"/>
        <v>998</v>
      </c>
      <c r="G969" s="7" t="s">
        <v>46</v>
      </c>
      <c r="H969" s="7" t="s">
        <v>576</v>
      </c>
      <c r="I969" t="s">
        <v>46</v>
      </c>
      <c r="J969">
        <f t="shared" si="45"/>
        <v>131281413.35667351</v>
      </c>
      <c r="K969" s="17">
        <f t="shared" si="46"/>
        <v>0</v>
      </c>
      <c r="L969">
        <v>998</v>
      </c>
      <c r="M969" s="7" t="s">
        <v>46</v>
      </c>
      <c r="N969" s="7" t="s">
        <v>576</v>
      </c>
      <c r="Q969" s="7">
        <v>131281413.35667351</v>
      </c>
    </row>
    <row r="970" spans="1:17" x14ac:dyDescent="0.2">
      <c r="F970">
        <f t="shared" si="47"/>
        <v>999</v>
      </c>
      <c r="K970" s="17"/>
      <c r="Q970" s="7"/>
    </row>
    <row r="971" spans="1:17" x14ac:dyDescent="0.2">
      <c r="F971">
        <f t="shared" si="47"/>
        <v>1000</v>
      </c>
      <c r="K971" s="17"/>
      <c r="Q971" s="7"/>
    </row>
    <row r="972" spans="1:17" x14ac:dyDescent="0.2">
      <c r="F972">
        <f t="shared" si="47"/>
        <v>1001</v>
      </c>
      <c r="K972" s="17"/>
      <c r="Q972" s="7"/>
    </row>
    <row r="973" spans="1:17" x14ac:dyDescent="0.2">
      <c r="F973">
        <f t="shared" si="47"/>
        <v>1002</v>
      </c>
      <c r="K973" s="17"/>
      <c r="Q973" s="7"/>
    </row>
    <row r="974" spans="1:17" x14ac:dyDescent="0.2">
      <c r="F974">
        <f t="shared" si="47"/>
        <v>1003</v>
      </c>
      <c r="K974" s="17"/>
      <c r="Q974" s="7"/>
    </row>
    <row r="975" spans="1:17" x14ac:dyDescent="0.2">
      <c r="F975">
        <f t="shared" si="47"/>
        <v>1004</v>
      </c>
      <c r="K975" s="17"/>
      <c r="Q975" s="7"/>
    </row>
    <row r="976" spans="1:17" x14ac:dyDescent="0.2">
      <c r="F976">
        <f t="shared" si="47"/>
        <v>1005</v>
      </c>
      <c r="K976" s="17"/>
      <c r="Q976" s="7"/>
    </row>
    <row r="977" spans="6:17" x14ac:dyDescent="0.2">
      <c r="F977">
        <f t="shared" si="47"/>
        <v>1006</v>
      </c>
      <c r="K977" s="17"/>
      <c r="Q977" s="7"/>
    </row>
    <row r="978" spans="6:17" x14ac:dyDescent="0.2">
      <c r="F978">
        <f t="shared" si="47"/>
        <v>1007</v>
      </c>
      <c r="K978" s="17"/>
      <c r="Q978" s="7"/>
    </row>
    <row r="979" spans="6:17" x14ac:dyDescent="0.2">
      <c r="F979">
        <f t="shared" si="47"/>
        <v>1008</v>
      </c>
      <c r="K979" s="17"/>
      <c r="Q979" s="7"/>
    </row>
    <row r="980" spans="6:17" x14ac:dyDescent="0.2">
      <c r="F980">
        <f t="shared" si="47"/>
        <v>1009</v>
      </c>
      <c r="K980" s="17"/>
      <c r="Q980" s="7"/>
    </row>
    <row r="981" spans="6:17" x14ac:dyDescent="0.2">
      <c r="F981">
        <f t="shared" si="47"/>
        <v>1010</v>
      </c>
      <c r="K981" s="17"/>
      <c r="Q981" s="7"/>
    </row>
    <row r="982" spans="6:17" x14ac:dyDescent="0.2">
      <c r="F982">
        <f t="shared" si="47"/>
        <v>1011</v>
      </c>
      <c r="Q982" s="7"/>
    </row>
    <row r="983" spans="6:17" x14ac:dyDescent="0.2">
      <c r="F983">
        <f t="shared" si="47"/>
        <v>1012</v>
      </c>
      <c r="Q983" s="7"/>
    </row>
    <row r="984" spans="6:17" x14ac:dyDescent="0.2">
      <c r="F984">
        <f t="shared" si="47"/>
        <v>1013</v>
      </c>
      <c r="Q984" s="7"/>
    </row>
    <row r="985" spans="6:17" x14ac:dyDescent="0.2">
      <c r="F985">
        <f t="shared" si="47"/>
        <v>1014</v>
      </c>
      <c r="Q985" s="7"/>
    </row>
    <row r="986" spans="6:17" x14ac:dyDescent="0.2">
      <c r="F986">
        <f t="shared" si="47"/>
        <v>1015</v>
      </c>
      <c r="Q986" s="7"/>
    </row>
    <row r="987" spans="6:17" x14ac:dyDescent="0.2">
      <c r="F987">
        <f t="shared" si="47"/>
        <v>1016</v>
      </c>
      <c r="Q987" s="7"/>
    </row>
    <row r="988" spans="6:17" x14ac:dyDescent="0.2">
      <c r="F988">
        <f t="shared" si="47"/>
        <v>1017</v>
      </c>
      <c r="Q988" s="7"/>
    </row>
    <row r="989" spans="6:17" x14ac:dyDescent="0.2">
      <c r="F989">
        <f t="shared" si="47"/>
        <v>1018</v>
      </c>
      <c r="Q989" s="7"/>
    </row>
    <row r="990" spans="6:17" x14ac:dyDescent="0.2">
      <c r="F990">
        <f t="shared" si="47"/>
        <v>1019</v>
      </c>
      <c r="Q990" s="7"/>
    </row>
    <row r="991" spans="6:17" x14ac:dyDescent="0.2">
      <c r="F991">
        <f t="shared" si="47"/>
        <v>1020</v>
      </c>
      <c r="Q991" s="7"/>
    </row>
    <row r="992" spans="6:17" x14ac:dyDescent="0.2">
      <c r="Q992" s="7"/>
    </row>
    <row r="993" spans="17:17" x14ac:dyDescent="0.2">
      <c r="Q993" s="7"/>
    </row>
    <row r="994" spans="17:17" x14ac:dyDescent="0.2">
      <c r="Q994" s="7"/>
    </row>
    <row r="995" spans="17:17" x14ac:dyDescent="0.2">
      <c r="Q995" s="7"/>
    </row>
    <row r="996" spans="17:17" x14ac:dyDescent="0.2">
      <c r="Q996" s="7"/>
    </row>
    <row r="997" spans="17:17" x14ac:dyDescent="0.2">
      <c r="Q997" s="7"/>
    </row>
    <row r="998" spans="17:17" x14ac:dyDescent="0.2">
      <c r="Q998" s="7"/>
    </row>
    <row r="999" spans="17:17" x14ac:dyDescent="0.2">
      <c r="Q999" s="7"/>
    </row>
    <row r="1000" spans="17:17" x14ac:dyDescent="0.2">
      <c r="Q1000" s="7"/>
    </row>
    <row r="1001" spans="17:17" x14ac:dyDescent="0.2">
      <c r="Q1001" s="7"/>
    </row>
    <row r="1002" spans="17:17" x14ac:dyDescent="0.2">
      <c r="Q1002" s="7"/>
    </row>
    <row r="1003" spans="17:17" x14ac:dyDescent="0.2">
      <c r="Q1003" s="7"/>
    </row>
    <row r="1004" spans="17:17" x14ac:dyDescent="0.2">
      <c r="Q1004" s="7"/>
    </row>
    <row r="1005" spans="17:17" x14ac:dyDescent="0.2">
      <c r="Q1005" s="7"/>
    </row>
    <row r="1006" spans="17:17" x14ac:dyDescent="0.2">
      <c r="Q1006" s="7"/>
    </row>
    <row r="1007" spans="17:17" x14ac:dyDescent="0.2">
      <c r="Q1007" s="7"/>
    </row>
    <row r="1008" spans="17:17" x14ac:dyDescent="0.2">
      <c r="Q1008" s="7"/>
    </row>
    <row r="1009" spans="17:17" x14ac:dyDescent="0.2">
      <c r="Q1009" s="7"/>
    </row>
    <row r="1010" spans="17:17" x14ac:dyDescent="0.2">
      <c r="Q1010" s="7"/>
    </row>
    <row r="1011" spans="17:17" x14ac:dyDescent="0.2">
      <c r="Q1011" s="7"/>
    </row>
    <row r="1012" spans="17:17" x14ac:dyDescent="0.2">
      <c r="Q1012" s="7"/>
    </row>
    <row r="1013" spans="17:17" x14ac:dyDescent="0.2">
      <c r="Q1013" s="7"/>
    </row>
    <row r="1014" spans="17:17" x14ac:dyDescent="0.2">
      <c r="Q1014" s="7"/>
    </row>
    <row r="1015" spans="17:17" x14ac:dyDescent="0.2">
      <c r="Q1015" s="7"/>
    </row>
    <row r="1016" spans="17:17" x14ac:dyDescent="0.2">
      <c r="Q1016" s="7"/>
    </row>
    <row r="1017" spans="17:17" x14ac:dyDescent="0.2">
      <c r="Q1017" s="7"/>
    </row>
    <row r="1018" spans="17:17" x14ac:dyDescent="0.2">
      <c r="Q1018" s="7"/>
    </row>
    <row r="1019" spans="17:17" x14ac:dyDescent="0.2">
      <c r="Q1019" s="7"/>
    </row>
    <row r="1020" spans="17:17" x14ac:dyDescent="0.2">
      <c r="Q1020" s="7"/>
    </row>
    <row r="1021" spans="17:17" x14ac:dyDescent="0.2">
      <c r="Q1021" s="7"/>
    </row>
    <row r="1022" spans="17:17" x14ac:dyDescent="0.2">
      <c r="Q1022" s="7"/>
    </row>
    <row r="1023" spans="17:17" x14ac:dyDescent="0.2">
      <c r="Q1023" s="7"/>
    </row>
    <row r="1024" spans="17:17" x14ac:dyDescent="0.2">
      <c r="Q1024" s="7"/>
    </row>
    <row r="1025" spans="17:17" x14ac:dyDescent="0.2">
      <c r="Q1025" s="7"/>
    </row>
    <row r="1026" spans="17:17" x14ac:dyDescent="0.2">
      <c r="Q1026" s="7"/>
    </row>
    <row r="1027" spans="17:17" x14ac:dyDescent="0.2">
      <c r="Q1027" s="7"/>
    </row>
    <row r="1028" spans="17:17" x14ac:dyDescent="0.2">
      <c r="Q1028" s="7"/>
    </row>
    <row r="1029" spans="17:17" x14ac:dyDescent="0.2">
      <c r="Q1029" s="7"/>
    </row>
    <row r="1030" spans="17:17" x14ac:dyDescent="0.2">
      <c r="Q1030" s="7"/>
    </row>
    <row r="1031" spans="17:17" x14ac:dyDescent="0.2">
      <c r="Q1031" s="7"/>
    </row>
    <row r="1032" spans="17:17" x14ac:dyDescent="0.2">
      <c r="Q1032" s="7"/>
    </row>
    <row r="1033" spans="17:17" x14ac:dyDescent="0.2">
      <c r="Q1033" s="7"/>
    </row>
    <row r="1034" spans="17:17" x14ac:dyDescent="0.2">
      <c r="Q1034" s="7"/>
    </row>
    <row r="1035" spans="17:17" x14ac:dyDescent="0.2">
      <c r="Q1035" s="7"/>
    </row>
    <row r="1036" spans="17:17" x14ac:dyDescent="0.2">
      <c r="Q1036" s="7"/>
    </row>
    <row r="1037" spans="17:17" x14ac:dyDescent="0.2">
      <c r="Q1037" s="7"/>
    </row>
    <row r="1038" spans="17:17" x14ac:dyDescent="0.2">
      <c r="Q1038" s="7"/>
    </row>
    <row r="1039" spans="17:17" x14ac:dyDescent="0.2">
      <c r="Q1039" s="7"/>
    </row>
    <row r="1040" spans="17:17" x14ac:dyDescent="0.2">
      <c r="Q1040" s="7"/>
    </row>
    <row r="1041" spans="17:17" x14ac:dyDescent="0.2">
      <c r="Q1041" s="7"/>
    </row>
    <row r="1042" spans="17:17" x14ac:dyDescent="0.2">
      <c r="Q1042" s="7"/>
    </row>
    <row r="1043" spans="17:17" x14ac:dyDescent="0.2">
      <c r="Q1043" s="7"/>
    </row>
    <row r="1044" spans="17:17" x14ac:dyDescent="0.2">
      <c r="Q1044" s="7"/>
    </row>
    <row r="1045" spans="17:17" x14ac:dyDescent="0.2">
      <c r="Q1045" s="7"/>
    </row>
  </sheetData>
  <phoneticPr fontId="0" type="noConversion"/>
  <conditionalFormatting sqref="M817:Q817 K2:K981">
    <cfRule type="cellIs" dxfId="1" priority="2" stopIfTrue="1" operator="equal">
      <formula>1</formula>
    </cfRule>
  </conditionalFormatting>
  <conditionalFormatting sqref="L817">
    <cfRule type="cellIs" dxfId="0" priority="1" stopIfTrue="1" operator="equal">
      <formula>1</formula>
    </cfRule>
  </conditionalFormatting>
  <pageMargins left="0.5" right="0.5" top="0.5" bottom="0.5" header="0.5" footer="0.25"/>
  <pageSetup scale="69" pageOrder="overThenDown" orientation="landscape" r:id="rId1"/>
  <headerFooter alignWithMargins="0">
    <oddFooter>&amp;R&amp;"-,Regular"Appendix 7.4 - CCOS Hourly Netting Assign Module
Page &amp;P of &amp;N</oddFooter>
  </headerFooter>
  <rowBreaks count="1" manualBreakCount="1">
    <brk id="969" max="18"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182"/>
  <sheetViews>
    <sheetView zoomScale="115" zoomScaleNormal="115" workbookViewId="0"/>
  </sheetViews>
  <sheetFormatPr defaultRowHeight="10.5" x14ac:dyDescent="0.15"/>
  <cols>
    <col min="1" max="3" width="3.6640625" style="26" customWidth="1"/>
    <col min="4" max="4" width="6.83203125" style="26" bestFit="1" customWidth="1"/>
    <col min="5" max="5" width="25.1640625" bestFit="1" customWidth="1"/>
    <col min="6" max="6" width="9.5" style="7" bestFit="1" customWidth="1"/>
    <col min="7" max="7" width="11.5" style="7" bestFit="1" customWidth="1"/>
    <col min="8" max="8" width="10.1640625" style="7" bestFit="1" customWidth="1"/>
    <col min="9" max="9" width="10.83203125" style="7" bestFit="1" customWidth="1"/>
    <col min="10" max="10" width="12.5" style="7" bestFit="1" customWidth="1"/>
    <col min="11" max="11" width="9.33203125" style="7" bestFit="1" customWidth="1"/>
    <col min="12" max="12" width="10" style="7" bestFit="1" customWidth="1"/>
    <col min="13" max="13" width="9.83203125" style="7" bestFit="1" customWidth="1"/>
    <col min="14" max="14" width="8.1640625" style="7" bestFit="1" customWidth="1"/>
    <col min="15" max="15" width="9.33203125" style="7" bestFit="1" customWidth="1"/>
    <col min="16" max="16" width="10.5" style="7" bestFit="1" customWidth="1"/>
    <col min="17" max="18" width="9.5" style="7" bestFit="1" customWidth="1"/>
    <col min="19" max="19" width="11.1640625" style="7" bestFit="1" customWidth="1"/>
    <col min="20" max="20" width="10.1640625" style="7" bestFit="1" customWidth="1"/>
    <col min="21" max="21" width="9.83203125" style="7" bestFit="1" customWidth="1"/>
    <col min="22" max="22" width="10" style="7" bestFit="1" customWidth="1"/>
    <col min="23" max="23" width="12.5" style="7" bestFit="1" customWidth="1"/>
    <col min="24" max="24" width="8.5" style="7" bestFit="1" customWidth="1"/>
    <col min="25" max="25" width="9.33203125" style="7" bestFit="1" customWidth="1"/>
    <col min="26" max="26" width="11.5" style="7" bestFit="1" customWidth="1"/>
    <col min="27" max="27" width="8.6640625" style="7" bestFit="1" customWidth="1"/>
    <col min="28" max="28" width="8.83203125" style="7" bestFit="1" customWidth="1"/>
    <col min="29" max="29" width="8.5" style="7" bestFit="1" customWidth="1"/>
    <col min="30" max="30" width="9.5" style="7" bestFit="1" customWidth="1"/>
    <col min="31" max="31" width="9.83203125" style="7" bestFit="1" customWidth="1"/>
    <col min="32" max="32" width="11" style="7" bestFit="1" customWidth="1"/>
    <col min="33" max="33" width="11.1640625" style="7" bestFit="1" customWidth="1"/>
    <col min="34" max="34" width="10.1640625" style="7" bestFit="1" customWidth="1"/>
    <col min="35" max="35" width="9.83203125" style="7" bestFit="1" customWidth="1"/>
    <col min="36" max="36" width="8.5" style="7" bestFit="1" customWidth="1"/>
    <col min="37" max="37" width="9.1640625" style="7" bestFit="1" customWidth="1"/>
    <col min="38" max="38" width="7.33203125" style="37" bestFit="1" customWidth="1"/>
    <col min="39" max="43" width="9.33203125" style="7" customWidth="1"/>
  </cols>
  <sheetData>
    <row r="1" spans="1:43" x14ac:dyDescent="0.15">
      <c r="A1" s="49" t="s">
        <v>1082</v>
      </c>
      <c r="B1" s="49" t="s">
        <v>1082</v>
      </c>
      <c r="C1" s="49" t="s">
        <v>1082</v>
      </c>
      <c r="D1" s="49"/>
      <c r="E1" s="49"/>
      <c r="F1" s="51">
        <v>1</v>
      </c>
      <c r="G1" s="51">
        <v>2</v>
      </c>
      <c r="H1" s="51">
        <v>3</v>
      </c>
      <c r="I1" s="51">
        <v>4</v>
      </c>
      <c r="J1" s="51">
        <v>5</v>
      </c>
      <c r="K1" s="51">
        <v>6</v>
      </c>
      <c r="L1" s="51">
        <v>7</v>
      </c>
      <c r="M1" s="51">
        <v>8</v>
      </c>
      <c r="N1" s="51">
        <v>9</v>
      </c>
      <c r="O1" s="51">
        <v>10</v>
      </c>
      <c r="P1" s="51">
        <v>11</v>
      </c>
      <c r="Q1" s="51">
        <v>12</v>
      </c>
      <c r="R1" s="51">
        <v>13</v>
      </c>
      <c r="S1" s="51">
        <v>14</v>
      </c>
      <c r="T1" s="51">
        <v>15</v>
      </c>
      <c r="U1" s="51">
        <v>16</v>
      </c>
      <c r="V1" s="51">
        <v>17</v>
      </c>
      <c r="W1" s="51">
        <v>18</v>
      </c>
      <c r="X1" s="51">
        <v>19</v>
      </c>
      <c r="Y1" s="51">
        <v>20</v>
      </c>
      <c r="Z1" s="51">
        <v>21</v>
      </c>
      <c r="AA1" s="51">
        <v>22</v>
      </c>
      <c r="AB1" s="51">
        <v>23</v>
      </c>
      <c r="AC1" s="51">
        <v>24</v>
      </c>
      <c r="AD1" s="51">
        <v>25</v>
      </c>
      <c r="AE1" s="51">
        <v>26</v>
      </c>
      <c r="AF1" s="51">
        <v>27</v>
      </c>
      <c r="AG1" s="51">
        <v>28</v>
      </c>
      <c r="AH1" s="51">
        <v>29</v>
      </c>
      <c r="AI1" s="51">
        <v>30</v>
      </c>
      <c r="AJ1" s="51">
        <v>31</v>
      </c>
      <c r="AK1" s="51">
        <v>32</v>
      </c>
      <c r="AL1" s="51">
        <v>33</v>
      </c>
    </row>
    <row r="2" spans="1:43" ht="41.25" x14ac:dyDescent="0.15">
      <c r="A2" s="26">
        <v>1</v>
      </c>
      <c r="B2" s="26">
        <v>2</v>
      </c>
      <c r="C2" s="26">
        <v>3</v>
      </c>
      <c r="D2" s="2"/>
      <c r="E2" s="1"/>
      <c r="F2" s="49" t="s">
        <v>49</v>
      </c>
      <c r="G2" s="49" t="s">
        <v>50</v>
      </c>
      <c r="H2" s="49" t="s">
        <v>51</v>
      </c>
      <c r="I2" s="49" t="s">
        <v>50</v>
      </c>
      <c r="J2" s="49" t="s">
        <v>51</v>
      </c>
      <c r="K2" s="49" t="s">
        <v>52</v>
      </c>
      <c r="L2" s="49" t="s">
        <v>53</v>
      </c>
      <c r="M2" s="49" t="s">
        <v>54</v>
      </c>
      <c r="N2" s="49" t="s">
        <v>55</v>
      </c>
      <c r="O2" s="49" t="s">
        <v>56</v>
      </c>
      <c r="P2" s="49" t="s">
        <v>57</v>
      </c>
      <c r="Q2" s="49" t="s">
        <v>58</v>
      </c>
      <c r="R2" s="49" t="s">
        <v>678</v>
      </c>
      <c r="S2" s="49"/>
      <c r="T2" s="49" t="s">
        <v>59</v>
      </c>
      <c r="U2" s="49" t="s">
        <v>60</v>
      </c>
      <c r="V2" s="49" t="s">
        <v>50</v>
      </c>
      <c r="W2" s="49" t="s">
        <v>51</v>
      </c>
      <c r="X2" s="49" t="s">
        <v>52</v>
      </c>
      <c r="Y2" s="49" t="s">
        <v>61</v>
      </c>
      <c r="Z2" s="49" t="s">
        <v>723</v>
      </c>
      <c r="AA2" s="49" t="s">
        <v>54</v>
      </c>
      <c r="AB2" s="49" t="s">
        <v>62</v>
      </c>
      <c r="AC2" s="49"/>
      <c r="AD2" s="49"/>
      <c r="AE2" s="49" t="s">
        <v>63</v>
      </c>
      <c r="AF2" s="49" t="s">
        <v>64</v>
      </c>
      <c r="AG2" s="49" t="s">
        <v>64</v>
      </c>
      <c r="AH2" s="49" t="s">
        <v>64</v>
      </c>
      <c r="AI2" s="49" t="s">
        <v>64</v>
      </c>
      <c r="AJ2" s="50" t="s">
        <v>329</v>
      </c>
      <c r="AK2" s="49"/>
      <c r="AL2" s="35"/>
      <c r="AO2" s="2"/>
    </row>
    <row r="3" spans="1:43" s="26" customFormat="1" ht="17.25" customHeight="1" x14ac:dyDescent="0.15">
      <c r="A3" s="41" t="s">
        <v>1081</v>
      </c>
      <c r="B3" s="41" t="s">
        <v>1081</v>
      </c>
      <c r="C3" s="41" t="s">
        <v>1081</v>
      </c>
      <c r="D3" s="41" t="s">
        <v>1104</v>
      </c>
      <c r="E3" s="27" t="s">
        <v>3</v>
      </c>
      <c r="F3" s="38" t="s">
        <v>104</v>
      </c>
      <c r="G3" s="38" t="s">
        <v>1095</v>
      </c>
      <c r="H3" s="38" t="s">
        <v>105</v>
      </c>
      <c r="I3" s="38" t="s">
        <v>106</v>
      </c>
      <c r="J3" s="38" t="s">
        <v>667</v>
      </c>
      <c r="K3" s="38" t="s">
        <v>1094</v>
      </c>
      <c r="L3" s="38" t="s">
        <v>1093</v>
      </c>
      <c r="M3" s="38" t="s">
        <v>1092</v>
      </c>
      <c r="N3" s="38" t="s">
        <v>107</v>
      </c>
      <c r="O3" s="38" t="s">
        <v>108</v>
      </c>
      <c r="P3" s="38" t="s">
        <v>109</v>
      </c>
      <c r="Q3" s="38" t="s">
        <v>110</v>
      </c>
      <c r="R3" s="38" t="s">
        <v>111</v>
      </c>
      <c r="S3" s="38" t="s">
        <v>1088</v>
      </c>
      <c r="T3" s="38" t="s">
        <v>1090</v>
      </c>
      <c r="U3" s="38" t="s">
        <v>1091</v>
      </c>
      <c r="V3" s="38" t="s">
        <v>112</v>
      </c>
      <c r="W3" s="38" t="s">
        <v>1096</v>
      </c>
      <c r="X3" s="38" t="s">
        <v>1089</v>
      </c>
      <c r="Y3" s="38" t="s">
        <v>113</v>
      </c>
      <c r="Z3" s="38" t="s">
        <v>1097</v>
      </c>
      <c r="AA3" s="38" t="s">
        <v>114</v>
      </c>
      <c r="AB3" s="38" t="s">
        <v>1098</v>
      </c>
      <c r="AC3" s="38" t="s">
        <v>115</v>
      </c>
      <c r="AD3" s="38" t="s">
        <v>116</v>
      </c>
      <c r="AE3" s="38" t="s">
        <v>1099</v>
      </c>
      <c r="AF3" s="38" t="s">
        <v>1100</v>
      </c>
      <c r="AG3" s="38" t="s">
        <v>1101</v>
      </c>
      <c r="AH3" s="38" t="s">
        <v>1102</v>
      </c>
      <c r="AI3" s="38" t="s">
        <v>1103</v>
      </c>
      <c r="AJ3" s="38" t="s">
        <v>41</v>
      </c>
      <c r="AK3" s="38" t="s">
        <v>111</v>
      </c>
      <c r="AL3" s="41" t="s">
        <v>1077</v>
      </c>
      <c r="AM3" s="37"/>
      <c r="AN3" s="37"/>
      <c r="AO3" s="2"/>
      <c r="AP3" s="37"/>
      <c r="AQ3" s="37"/>
    </row>
    <row r="4" spans="1:43" x14ac:dyDescent="0.15">
      <c r="A4" s="48"/>
      <c r="B4" s="48"/>
      <c r="C4" s="48"/>
      <c r="D4" s="2"/>
      <c r="E4" s="18" t="s">
        <v>40</v>
      </c>
      <c r="AL4" s="35"/>
      <c r="AO4" s="2"/>
    </row>
    <row r="5" spans="1:43" x14ac:dyDescent="0.15">
      <c r="A5" s="48">
        <v>9</v>
      </c>
      <c r="B5" s="47">
        <v>69</v>
      </c>
      <c r="C5" s="47">
        <v>129</v>
      </c>
      <c r="D5" s="2" t="s">
        <v>122</v>
      </c>
      <c r="E5" s="18" t="s">
        <v>980</v>
      </c>
      <c r="F5" s="3">
        <f>SUM(AS10End!$G$13:$G$15)</f>
        <v>13190198.533972751</v>
      </c>
      <c r="G5" s="3">
        <f>(AS10End!$G$946)</f>
        <v>932997057.12572765</v>
      </c>
      <c r="H5" s="3">
        <f>SUM(AS10End!$G$99:$G$108)</f>
        <v>74061604.842768297</v>
      </c>
      <c r="I5" s="3">
        <f>SUM(AS10End!$G$117:$G$145)</f>
        <v>407944364.78052956</v>
      </c>
      <c r="J5" s="3">
        <f>SUM(AS10End!$G$151:$G$160,AS10End!$G$163)</f>
        <v>21287565.243525907</v>
      </c>
      <c r="K5" s="3">
        <f>(AS10End!$G$171)</f>
        <v>11343792.41684561</v>
      </c>
      <c r="L5" s="3">
        <f>(AS10End!$G$183)</f>
        <v>0</v>
      </c>
      <c r="M5" s="3">
        <f>(AS10End!$G$191)</f>
        <v>78826191.77465187</v>
      </c>
      <c r="N5" s="3">
        <f>(AS10End!$G$231)</f>
        <v>0</v>
      </c>
      <c r="O5" s="3">
        <f>(AS10End!$G$213)</f>
        <v>8522888.4044981971</v>
      </c>
      <c r="P5" s="3">
        <f>(AS10End!$G$251)</f>
        <v>4537158.2230705703</v>
      </c>
      <c r="Q5" s="3">
        <f>(AS10End!$G$257)</f>
        <v>0</v>
      </c>
      <c r="R5" s="3"/>
      <c r="S5" s="3">
        <f>(AS10End!$G$301)</f>
        <v>1309395.1053465048</v>
      </c>
      <c r="T5" s="3">
        <f>(AS10End!$G$955)</f>
        <v>159550177.44351032</v>
      </c>
      <c r="U5" s="3">
        <f>(AS10End!$G$957)</f>
        <v>24715764.905681901</v>
      </c>
      <c r="V5" s="3">
        <f>SUM(AS10End!$G$544:$G$572)</f>
        <v>24434346.677818287</v>
      </c>
      <c r="W5" s="3">
        <f>SUM(AS10End!$G$577:$G$586,AS10End!$G$590)</f>
        <v>2896942.9281782671</v>
      </c>
      <c r="X5" s="3">
        <f>(AS10End!$G$597)+AS10End!$G$601</f>
        <v>1551361.3865096362</v>
      </c>
      <c r="Y5" s="3">
        <f>(AS10End!$G$635)</f>
        <v>4635079.8896292727</v>
      </c>
      <c r="Z5" s="3">
        <f>(AS10End!$G$638)</f>
        <v>387832.77000669885</v>
      </c>
      <c r="AA5" s="3">
        <f>(AS10End!$G$645)</f>
        <v>-1329213.5686417273</v>
      </c>
      <c r="AB5" s="3">
        <f>(AS10End!$G$647)</f>
        <v>1921093.8290879773</v>
      </c>
      <c r="AC5" s="3"/>
      <c r="AD5" s="3"/>
      <c r="AE5" s="3">
        <f>(AS10End!$G$824)</f>
        <v>21984022.092850693</v>
      </c>
      <c r="AF5" s="3">
        <f t="shared" ref="AF5:AF10" si="0">SUM($F5:$H5)</f>
        <v>1020248860.5024687</v>
      </c>
      <c r="AG5" s="3">
        <f t="shared" ref="AG5:AG10" si="1">SUM($I5:$J5)</f>
        <v>429231930.02405548</v>
      </c>
      <c r="AH5" s="3">
        <f t="shared" ref="AH5:AH10" si="2">SUM($T5:$U5)</f>
        <v>184265942.34919223</v>
      </c>
      <c r="AI5" s="3">
        <f t="shared" ref="AI5:AI10" si="3">SUM($V5:$W5)</f>
        <v>27331289.605996553</v>
      </c>
      <c r="AJ5" s="3">
        <f>(AS10End!$G$229)</f>
        <v>0</v>
      </c>
      <c r="AK5" s="3"/>
      <c r="AL5" s="35" t="s">
        <v>122</v>
      </c>
      <c r="AO5" s="2"/>
    </row>
    <row r="6" spans="1:43" x14ac:dyDescent="0.15">
      <c r="A6" s="48">
        <v>10</v>
      </c>
      <c r="B6" s="47">
        <v>70</v>
      </c>
      <c r="C6" s="47">
        <v>130</v>
      </c>
      <c r="D6" s="2" t="s">
        <v>138</v>
      </c>
      <c r="E6" s="18" t="s">
        <v>981</v>
      </c>
      <c r="F6" s="3">
        <f>SUM(AS10End!$H$13:$H$15)</f>
        <v>2286765.7059940379</v>
      </c>
      <c r="G6" s="3">
        <f>(AS10End!$H$946)</f>
        <v>161752354.86663082</v>
      </c>
      <c r="H6" s="3">
        <f>SUM(AS10End!$H$99:$H$108)</f>
        <v>12839953.670834897</v>
      </c>
      <c r="I6" s="3">
        <f>SUM(AS10End!$H$117:$H$145)</f>
        <v>58593914.912004597</v>
      </c>
      <c r="J6" s="3">
        <f>SUM(AS10End!$H$151:$H$160,AS10End!$H$163)</f>
        <v>3690594.4999710214</v>
      </c>
      <c r="K6" s="3">
        <f>(AS10End!$H$171)</f>
        <v>467262.58938432822</v>
      </c>
      <c r="L6" s="3">
        <f>(AS10End!$H$183)</f>
        <v>0</v>
      </c>
      <c r="M6" s="3">
        <f>(AS10End!$H$191)</f>
        <v>13665983.239002209</v>
      </c>
      <c r="N6" s="3">
        <f>(AS10End!$H$231)</f>
        <v>0</v>
      </c>
      <c r="O6" s="3">
        <f>(AS10End!$H$213)</f>
        <v>150548.86481854485</v>
      </c>
      <c r="P6" s="3">
        <f>(AS10End!$H$251)</f>
        <v>4140225.6396099962</v>
      </c>
      <c r="Q6" s="3">
        <f>(AS10End!$H$257)</f>
        <v>0</v>
      </c>
      <c r="R6" s="3"/>
      <c r="S6" s="3">
        <f>(AS10End!$H$301)</f>
        <v>37.944837384869217</v>
      </c>
      <c r="T6" s="3">
        <f>(AS10End!$H$955)</f>
        <v>14986280.277032794</v>
      </c>
      <c r="U6" s="3">
        <f>(AS10End!$H$957)</f>
        <v>329455.30290267273</v>
      </c>
      <c r="V6" s="3">
        <f>SUM(AS10End!$H$544:$H$572)</f>
        <v>4959331.9396339627</v>
      </c>
      <c r="W6" s="3">
        <f>SUM(AS10End!$H$577:$H$586,AS10End!$H$590)</f>
        <v>502238.81947777915</v>
      </c>
      <c r="X6" s="3">
        <f>(AS10End!$H$597)+AS10End!$H$601</f>
        <v>264636.18024122232</v>
      </c>
      <c r="Y6" s="3">
        <f>(AS10End!$H$635)</f>
        <v>122533.31265460471</v>
      </c>
      <c r="Z6" s="3">
        <f>(AS10End!$H$638)</f>
        <v>370188.87311925722</v>
      </c>
      <c r="AA6" s="3">
        <f>(AS10End!$H$645)</f>
        <v>-230443.84031696274</v>
      </c>
      <c r="AB6" s="3">
        <f>(AS10End!$H$647)</f>
        <v>333057.26786752185</v>
      </c>
      <c r="AC6" s="3"/>
      <c r="AD6" s="3"/>
      <c r="AE6" s="3">
        <f>(AS10End!$H$824)</f>
        <v>38288.717025373007</v>
      </c>
      <c r="AF6" s="3">
        <f t="shared" si="0"/>
        <v>176879074.24345976</v>
      </c>
      <c r="AG6" s="3">
        <f t="shared" si="1"/>
        <v>62284509.411975622</v>
      </c>
      <c r="AH6" s="3">
        <f t="shared" si="2"/>
        <v>15315735.579935467</v>
      </c>
      <c r="AI6" s="3">
        <f t="shared" si="3"/>
        <v>5461570.7591117416</v>
      </c>
      <c r="AJ6" s="3">
        <f>(AS10End!$H$229)</f>
        <v>0</v>
      </c>
      <c r="AK6" s="3"/>
      <c r="AL6" s="35" t="s">
        <v>138</v>
      </c>
      <c r="AO6" s="2"/>
    </row>
    <row r="7" spans="1:43" x14ac:dyDescent="0.15">
      <c r="A7" s="48">
        <v>11</v>
      </c>
      <c r="B7" s="47">
        <v>71</v>
      </c>
      <c r="C7" s="47">
        <v>131</v>
      </c>
      <c r="D7" s="2" t="s">
        <v>163</v>
      </c>
      <c r="E7" s="18"/>
      <c r="F7" s="3">
        <f>SUM(AS10End!$I$13:$I$15)</f>
        <v>0</v>
      </c>
      <c r="G7" s="3">
        <f>(AS10End!$I$946)</f>
        <v>0</v>
      </c>
      <c r="H7" s="3">
        <f>SUM(AS10End!$I$99:$I$108)</f>
        <v>0</v>
      </c>
      <c r="I7" s="3">
        <f>SUM(AS10End!$I$117:$I$145)</f>
        <v>0</v>
      </c>
      <c r="J7" s="3">
        <f>SUM(AS10End!$I$151:$I$160,AS10End!$I$163)</f>
        <v>0</v>
      </c>
      <c r="K7" s="3">
        <f>(AS10End!$I$171)</f>
        <v>0</v>
      </c>
      <c r="L7" s="3">
        <f>(AS10End!$I$183)</f>
        <v>0</v>
      </c>
      <c r="M7" s="3">
        <f>(AS10End!$I$191)</f>
        <v>0</v>
      </c>
      <c r="N7" s="3">
        <f>(AS10End!$I$229)</f>
        <v>0</v>
      </c>
      <c r="O7" s="3">
        <f>(AS10End!$I$213)</f>
        <v>0</v>
      </c>
      <c r="P7" s="3">
        <f>(AS10End!$I$251)</f>
        <v>0</v>
      </c>
      <c r="Q7" s="3">
        <f>(AS10End!$I$257)</f>
        <v>0</v>
      </c>
      <c r="R7" s="3"/>
      <c r="S7" s="3">
        <f>(AS10End!$I$301)</f>
        <v>0</v>
      </c>
      <c r="T7" s="3">
        <f>(AS10End!$I$955)</f>
        <v>0</v>
      </c>
      <c r="U7" s="3">
        <f>(AS10End!$I$957)</f>
        <v>0</v>
      </c>
      <c r="V7" s="3">
        <f>SUM(AS10End!$I$544:$I$572)</f>
        <v>0</v>
      </c>
      <c r="W7" s="3">
        <f>SUM(AS10End!$I$577:$I$586,AS10End!$I$590)</f>
        <v>0</v>
      </c>
      <c r="X7" s="3">
        <f>(AS10End!$I$597)+AS10End!$I$601</f>
        <v>0</v>
      </c>
      <c r="Y7" s="3">
        <f>(AS10End!$I$635)</f>
        <v>0</v>
      </c>
      <c r="Z7" s="3">
        <f>(AS10End!$I$638)</f>
        <v>0</v>
      </c>
      <c r="AA7" s="3">
        <f>(AS10End!$I$645)</f>
        <v>0</v>
      </c>
      <c r="AB7" s="3">
        <f>(AS10End!$I$647)</f>
        <v>0</v>
      </c>
      <c r="AC7" s="3"/>
      <c r="AD7" s="3"/>
      <c r="AE7" s="3">
        <f>(AS10End!$I$824)</f>
        <v>0</v>
      </c>
      <c r="AF7" s="3">
        <f t="shared" si="0"/>
        <v>0</v>
      </c>
      <c r="AG7" s="3">
        <f t="shared" si="1"/>
        <v>0</v>
      </c>
      <c r="AH7" s="3">
        <f t="shared" si="2"/>
        <v>0</v>
      </c>
      <c r="AI7" s="3">
        <f t="shared" si="3"/>
        <v>0</v>
      </c>
      <c r="AJ7" s="3">
        <f>(AS10End!$I$229)</f>
        <v>0</v>
      </c>
      <c r="AK7" s="3"/>
      <c r="AL7" s="35" t="s">
        <v>163</v>
      </c>
      <c r="AO7" s="2"/>
    </row>
    <row r="8" spans="1:43" x14ac:dyDescent="0.15">
      <c r="A8" s="48">
        <v>12</v>
      </c>
      <c r="B8" s="47">
        <v>72</v>
      </c>
      <c r="C8" s="47">
        <v>132</v>
      </c>
      <c r="D8" s="42" t="s">
        <v>165</v>
      </c>
      <c r="E8" s="18" t="s">
        <v>39</v>
      </c>
      <c r="F8" s="20">
        <f>SUM(AS10End!$J$13:$J$15)</f>
        <v>15681792.231635142</v>
      </c>
      <c r="G8" s="20">
        <f>(AS10End!$J$946)</f>
        <v>1109237739.2871554</v>
      </c>
      <c r="H8" s="20">
        <f>SUM(AS10End!$J$99:$J$108)</f>
        <v>88051646.568806306</v>
      </c>
      <c r="I8" s="20">
        <f>SUM(AS10End!$J$117:$J$145)</f>
        <v>485003978.83153325</v>
      </c>
      <c r="J8" s="20">
        <f>SUM(AS10End!J$151:J$160,AS10End!J$163)</f>
        <v>25308730.145838488</v>
      </c>
      <c r="K8" s="20">
        <f>(AS10End!$J$171)</f>
        <v>13486604.871154442</v>
      </c>
      <c r="L8" s="20">
        <f>(AS10End!$J$183)</f>
        <v>0</v>
      </c>
      <c r="M8" s="20">
        <f>(AS10End!$J$191)</f>
        <v>93716251.399652436</v>
      </c>
      <c r="N8" s="20">
        <f>(AS10End!$J$231)</f>
        <v>0</v>
      </c>
      <c r="O8" s="20">
        <f>(AS10End!$J$213)</f>
        <v>38132198.211023487</v>
      </c>
      <c r="P8" s="20">
        <f>(AS10End!$J$251)</f>
        <v>5584401.1554967063</v>
      </c>
      <c r="Q8" s="20">
        <f>(AS10End!$J$257)</f>
        <v>40295386.790731534</v>
      </c>
      <c r="R8" s="20">
        <v>0</v>
      </c>
      <c r="S8" s="20">
        <f>(AS10End!$J$301)</f>
        <v>25807221.7087324</v>
      </c>
      <c r="T8" s="20">
        <f>(AS10End!$J$955)</f>
        <v>326188111.75338149</v>
      </c>
      <c r="U8" s="20">
        <f>(AS10End!$J$957)</f>
        <v>31426592.925961789</v>
      </c>
      <c r="V8" s="20">
        <f>SUM(AS10End!$J$544:$J$572)</f>
        <v>29049930.289554376</v>
      </c>
      <c r="W8" s="20">
        <f>SUM(AS10End!$J$577:$J$586,AS10End!$J$590)</f>
        <v>3444167.8030537949</v>
      </c>
      <c r="X8" s="20">
        <f>(AS10End!$J$597)+AS10End!$J$601</f>
        <v>1844409.4587936543</v>
      </c>
      <c r="Y8" s="20">
        <f>(AS10End!$J$635)</f>
        <v>5510634.2500444707</v>
      </c>
      <c r="Z8" s="20">
        <f>(AS10End!$J$638)</f>
        <v>461093.35687404388</v>
      </c>
      <c r="AA8" s="20">
        <f>(AS10End!$J$645)</f>
        <v>-1580298.5043191561</v>
      </c>
      <c r="AB8" s="20">
        <f>(AS10End!$J$647)</f>
        <v>2283983.3841500455</v>
      </c>
      <c r="AC8" s="20"/>
      <c r="AD8" s="20"/>
      <c r="AE8" s="20">
        <f>(AS10End!$J$824)</f>
        <v>26136630.507290099</v>
      </c>
      <c r="AF8" s="20">
        <f t="shared" si="0"/>
        <v>1212971178.0875969</v>
      </c>
      <c r="AG8" s="20">
        <f t="shared" si="1"/>
        <v>510312708.97737175</v>
      </c>
      <c r="AH8" s="20">
        <f t="shared" si="2"/>
        <v>357614704.67934328</v>
      </c>
      <c r="AI8" s="20">
        <f t="shared" si="3"/>
        <v>32494098.092608172</v>
      </c>
      <c r="AJ8" s="20">
        <f>(AS10End!$J$229)</f>
        <v>0</v>
      </c>
      <c r="AK8" s="20"/>
      <c r="AL8" s="43" t="s">
        <v>165</v>
      </c>
      <c r="AO8" s="2"/>
    </row>
    <row r="9" spans="1:43" x14ac:dyDescent="0.15">
      <c r="A9" s="48">
        <v>13</v>
      </c>
      <c r="B9" s="47">
        <v>73</v>
      </c>
      <c r="C9" s="47">
        <v>133</v>
      </c>
      <c r="D9" s="2" t="s">
        <v>166</v>
      </c>
      <c r="E9" s="18"/>
      <c r="F9" s="3">
        <f>SUM(AS10End!$K$13:$K$15)</f>
        <v>0</v>
      </c>
      <c r="G9" s="3">
        <f>(AS10End!$K$946)</f>
        <v>0</v>
      </c>
      <c r="H9" s="3">
        <f>SUM(AS10End!$K$99:$K$108)</f>
        <v>0</v>
      </c>
      <c r="I9" s="3">
        <f>SUM(AS10End!$K$117:$K$145)</f>
        <v>0</v>
      </c>
      <c r="J9" s="20">
        <f>SUM(AS10End!K$151:K$160,AS10End!K$163)</f>
        <v>0</v>
      </c>
      <c r="K9" s="3">
        <f>(AS10End!$K$171)</f>
        <v>0</v>
      </c>
      <c r="L9" s="3">
        <f>(AS10End!$K$183)</f>
        <v>0</v>
      </c>
      <c r="M9" s="3">
        <f>(AS10End!$K$191)</f>
        <v>0</v>
      </c>
      <c r="N9" s="3">
        <f>(AS10End!$K$231)</f>
        <v>0</v>
      </c>
      <c r="O9" s="3">
        <f>(AS10End!$K$213)</f>
        <v>0</v>
      </c>
      <c r="P9" s="3">
        <f>(AS10End!$K$251)</f>
        <v>0</v>
      </c>
      <c r="Q9" s="3">
        <f>(AS10End!$K$257)</f>
        <v>0</v>
      </c>
      <c r="R9" s="3">
        <v>0</v>
      </c>
      <c r="S9" s="3">
        <f>(AS10End!$K$301)</f>
        <v>0</v>
      </c>
      <c r="T9" s="3">
        <f>(AS10End!$K$955)</f>
        <v>0</v>
      </c>
      <c r="U9" s="3">
        <f>(AS10End!$K$957)</f>
        <v>0</v>
      </c>
      <c r="V9" s="3">
        <f>SUM(AS10End!$K$544:$K$572)</f>
        <v>0</v>
      </c>
      <c r="W9" s="3">
        <f>SUM(AS10End!$K$577:$K$586,AS10End!$K$590)</f>
        <v>0</v>
      </c>
      <c r="X9" s="3">
        <f>(AS10End!$K$597)+AS10End!$K$601</f>
        <v>0</v>
      </c>
      <c r="Y9" s="3">
        <f>(AS10End!$K$635)</f>
        <v>0</v>
      </c>
      <c r="Z9" s="3">
        <f>(AS10End!$K$638)</f>
        <v>0</v>
      </c>
      <c r="AA9" s="3">
        <f>(AS10End!$K$645)</f>
        <v>0</v>
      </c>
      <c r="AB9" s="3">
        <f>(AS10End!$K$647)</f>
        <v>0</v>
      </c>
      <c r="AC9" s="3"/>
      <c r="AD9" s="3"/>
      <c r="AE9" s="3">
        <f>(AS10End!$K$824)</f>
        <v>0</v>
      </c>
      <c r="AF9" s="3">
        <f t="shared" si="0"/>
        <v>0</v>
      </c>
      <c r="AG9" s="3">
        <f t="shared" si="1"/>
        <v>0</v>
      </c>
      <c r="AH9" s="3">
        <f t="shared" si="2"/>
        <v>0</v>
      </c>
      <c r="AI9" s="3">
        <f t="shared" si="3"/>
        <v>0</v>
      </c>
      <c r="AJ9" s="3">
        <f>(AS10End!$K$229)</f>
        <v>0</v>
      </c>
      <c r="AK9" s="3"/>
      <c r="AL9" s="35" t="s">
        <v>166</v>
      </c>
      <c r="AO9" s="2"/>
    </row>
    <row r="10" spans="1:43" x14ac:dyDescent="0.15">
      <c r="A10" s="48">
        <v>14</v>
      </c>
      <c r="B10" s="47">
        <v>74</v>
      </c>
      <c r="C10" s="47">
        <v>134</v>
      </c>
      <c r="D10" s="2" t="s">
        <v>48</v>
      </c>
      <c r="E10" s="18"/>
      <c r="F10" s="3">
        <f>SUM(AS10End!$L$13:$L$15)</f>
        <v>0</v>
      </c>
      <c r="G10" s="3">
        <f>(AS10End!$L$946)</f>
        <v>0</v>
      </c>
      <c r="H10" s="3">
        <f>SUM(AS10End!$L$99:$L$108)</f>
        <v>0</v>
      </c>
      <c r="I10" s="3">
        <f>SUM(AS10End!$L$117:$L$145)</f>
        <v>0</v>
      </c>
      <c r="J10" s="3">
        <f>SUM(AS10End!$L$151:$L$160,AS10End!L$163)</f>
        <v>0</v>
      </c>
      <c r="K10" s="3">
        <f>(AS10End!$L$171)</f>
        <v>0</v>
      </c>
      <c r="L10" s="3">
        <f>(AS10End!$L$183)</f>
        <v>0</v>
      </c>
      <c r="M10" s="3">
        <f>(AS10End!$L$191)</f>
        <v>0</v>
      </c>
      <c r="N10" s="3">
        <f>(AS10End!$L$231)</f>
        <v>0</v>
      </c>
      <c r="O10" s="3">
        <f>(AS10End!$L$213)</f>
        <v>0</v>
      </c>
      <c r="P10" s="3">
        <f>(AS10End!$L$251)</f>
        <v>0</v>
      </c>
      <c r="Q10" s="3">
        <f>(AS10End!$L$257)</f>
        <v>0</v>
      </c>
      <c r="R10" s="3">
        <v>0</v>
      </c>
      <c r="S10" s="3">
        <f>(AS10End!$L$301)</f>
        <v>0</v>
      </c>
      <c r="T10" s="3">
        <f>(AS10End!$L$955)</f>
        <v>0</v>
      </c>
      <c r="U10" s="3">
        <f>(AS10End!$L$957)</f>
        <v>0</v>
      </c>
      <c r="V10" s="3">
        <f>SUM(AS10End!$L$544:$L$572)</f>
        <v>0</v>
      </c>
      <c r="W10" s="3">
        <f>SUM(AS10End!$L$577:$L$586,AS10End!$L$590)</f>
        <v>0</v>
      </c>
      <c r="X10" s="3">
        <f>(AS10End!$L$597)+AS10End!$L$601</f>
        <v>0</v>
      </c>
      <c r="Y10" s="3">
        <f>(AS10End!$L$635)</f>
        <v>0</v>
      </c>
      <c r="Z10" s="3">
        <f>(AS10End!$L$638)</f>
        <v>0</v>
      </c>
      <c r="AA10" s="3">
        <f>(AS10End!$L$645)</f>
        <v>0</v>
      </c>
      <c r="AB10" s="3">
        <f>(AS10End!$L$647)</f>
        <v>0</v>
      </c>
      <c r="AC10" s="3"/>
      <c r="AD10" s="3"/>
      <c r="AE10" s="3">
        <f>(AS10End!$L$824)</f>
        <v>0</v>
      </c>
      <c r="AF10" s="3">
        <f t="shared" si="0"/>
        <v>0</v>
      </c>
      <c r="AG10" s="3">
        <f t="shared" si="1"/>
        <v>0</v>
      </c>
      <c r="AH10" s="3">
        <f t="shared" si="2"/>
        <v>0</v>
      </c>
      <c r="AI10" s="3">
        <f t="shared" si="3"/>
        <v>0</v>
      </c>
      <c r="AJ10" s="3">
        <f>(AS10End!$L$229)</f>
        <v>0</v>
      </c>
      <c r="AK10" s="3"/>
      <c r="AL10" s="35" t="s">
        <v>48</v>
      </c>
      <c r="AO10" s="2"/>
    </row>
    <row r="11" spans="1:43" x14ac:dyDescent="0.15">
      <c r="A11" s="48">
        <v>15</v>
      </c>
      <c r="B11" s="47">
        <v>75</v>
      </c>
      <c r="C11" s="47">
        <v>135</v>
      </c>
      <c r="D11" s="2"/>
      <c r="E11" s="18"/>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5"/>
    </row>
    <row r="12" spans="1:43" x14ac:dyDescent="0.15">
      <c r="A12" s="48">
        <v>16</v>
      </c>
      <c r="B12" s="47">
        <v>76</v>
      </c>
      <c r="C12" s="47">
        <v>136</v>
      </c>
      <c r="D12" s="2"/>
      <c r="E12" s="18" t="s">
        <v>5</v>
      </c>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5"/>
    </row>
    <row r="13" spans="1:43" x14ac:dyDescent="0.15">
      <c r="A13" s="48">
        <v>17</v>
      </c>
      <c r="B13" s="47">
        <v>77</v>
      </c>
      <c r="C13" s="47">
        <v>137</v>
      </c>
      <c r="D13" s="2" t="s">
        <v>174</v>
      </c>
      <c r="E13" s="18" t="s">
        <v>4</v>
      </c>
      <c r="F13" s="3">
        <f>SUM(AS10End!$M$13:$M$15)</f>
        <v>0</v>
      </c>
      <c r="G13" s="3">
        <f>(AS10End!$M$946)</f>
        <v>0</v>
      </c>
      <c r="H13" s="3">
        <f>SUM(AS10End!$M$99:$M$108)</f>
        <v>0</v>
      </c>
      <c r="I13" s="3">
        <f>SUM(AS10End!$M$117:$M$145)</f>
        <v>0</v>
      </c>
      <c r="J13" s="3">
        <f>SUM(AS10End!$M$151:$M$160,AS10End!M$163)</f>
        <v>0</v>
      </c>
      <c r="K13" s="3">
        <f>(AS10End!$M$171)</f>
        <v>0</v>
      </c>
      <c r="L13" s="3">
        <f>(AS10End!$M$183)</f>
        <v>0</v>
      </c>
      <c r="M13" s="3">
        <f>(AS10End!$M$191)</f>
        <v>0</v>
      </c>
      <c r="N13" s="3">
        <f>(AS10End!$M$231)</f>
        <v>0</v>
      </c>
      <c r="O13" s="3">
        <f>(AS10End!$M$213)</f>
        <v>0</v>
      </c>
      <c r="P13" s="3">
        <f>(AS10End!$M$251)</f>
        <v>0</v>
      </c>
      <c r="Q13" s="3">
        <f>(AS10End!$M$257)</f>
        <v>0</v>
      </c>
      <c r="R13" s="3">
        <v>0</v>
      </c>
      <c r="S13" s="3">
        <f>(AS10End!$M$301)</f>
        <v>0</v>
      </c>
      <c r="T13" s="3">
        <f>(AS10End!$M$955)</f>
        <v>0</v>
      </c>
      <c r="U13" s="3">
        <f>(AS10End!$M$957)</f>
        <v>0</v>
      </c>
      <c r="V13" s="3">
        <f>SUM(AS10End!$M$544:$M$572)</f>
        <v>0</v>
      </c>
      <c r="W13" s="3">
        <f>SUM(AS10End!$M$577:$M$586,AS10End!$M$590)</f>
        <v>0</v>
      </c>
      <c r="X13" s="3">
        <f>(AS10End!$M$597)+AS10End!$M$601</f>
        <v>0</v>
      </c>
      <c r="Y13" s="3">
        <f>(AS10End!$M$635)</f>
        <v>0</v>
      </c>
      <c r="Z13" s="3">
        <f>(AS10End!$M$638)</f>
        <v>0</v>
      </c>
      <c r="AA13" s="3">
        <f>(AS10End!$M$645)</f>
        <v>0</v>
      </c>
      <c r="AB13" s="3">
        <f>(AS10End!$M$647)</f>
        <v>0</v>
      </c>
      <c r="AC13" s="3"/>
      <c r="AD13" s="3"/>
      <c r="AE13" s="3">
        <f>(AS10End!$M$824)</f>
        <v>0</v>
      </c>
      <c r="AF13" s="3">
        <f>SUM($F13:$H13)</f>
        <v>0</v>
      </c>
      <c r="AG13" s="3">
        <f>SUM($I13:$J13)</f>
        <v>0</v>
      </c>
      <c r="AH13" s="3">
        <f>SUM($T13:$U13)</f>
        <v>0</v>
      </c>
      <c r="AI13" s="3">
        <f>SUM($V13:$W13)</f>
        <v>0</v>
      </c>
      <c r="AJ13" s="3">
        <f>(AS10End!$M$229)</f>
        <v>0</v>
      </c>
      <c r="AK13" s="3"/>
      <c r="AL13" s="35" t="s">
        <v>174</v>
      </c>
    </row>
    <row r="14" spans="1:43" x14ac:dyDescent="0.15">
      <c r="A14" s="48">
        <v>18</v>
      </c>
      <c r="B14" s="47">
        <v>78</v>
      </c>
      <c r="C14" s="47">
        <v>138</v>
      </c>
      <c r="D14" s="2" t="s">
        <v>175</v>
      </c>
      <c r="E14" s="18" t="s">
        <v>6</v>
      </c>
      <c r="F14" s="3">
        <f>SUM(AS10End!$N$13:$N$15)</f>
        <v>17350314.720667265</v>
      </c>
      <c r="G14" s="3">
        <f>(AS10End!$N$946)</f>
        <v>1227259205.6059186</v>
      </c>
      <c r="H14" s="3">
        <f>SUM(AS10End!$N$99:$N$108)</f>
        <v>97420228.318026602</v>
      </c>
      <c r="I14" s="3">
        <f>SUM(AS10End!$N$117:$N$145)</f>
        <v>376710281.73542845</v>
      </c>
      <c r="J14" s="3">
        <f>SUM(AS10End!$N$151:$N$160,AS10End!N$163)</f>
        <v>28001546.425599493</v>
      </c>
      <c r="K14" s="3">
        <f>(AS10End!$N$171)</f>
        <v>3545248.6285593933</v>
      </c>
      <c r="L14" s="3">
        <f>(AS10End!$N$183)</f>
        <v>0</v>
      </c>
      <c r="M14" s="3">
        <f>(AS10End!$N$191)</f>
        <v>103687539.80460052</v>
      </c>
      <c r="N14" s="3">
        <f>(AS10End!$N$231)</f>
        <v>0</v>
      </c>
      <c r="O14" s="3">
        <f>(AS10End!$N$213)</f>
        <v>13543309.774290046</v>
      </c>
      <c r="P14" s="3">
        <f>(AS10End!$N$251)</f>
        <v>320827.30657791713</v>
      </c>
      <c r="Q14" s="3">
        <f>(AS10End!$N$257)</f>
        <v>0</v>
      </c>
      <c r="R14" s="3">
        <v>0</v>
      </c>
      <c r="S14" s="3">
        <f>(AS10End!$N$301)</f>
        <v>55450411.858110122</v>
      </c>
      <c r="T14" s="3">
        <f>(AS10End!$N$955)</f>
        <v>20679904.885041837</v>
      </c>
      <c r="U14" s="3">
        <f>(AS10End!$N$957)</f>
        <v>20399811.008334488</v>
      </c>
      <c r="V14" s="3">
        <f>SUM(AS10End!$N$544:$N$572)</f>
        <v>23305294.212334748</v>
      </c>
      <c r="W14" s="3">
        <f>SUM(AS10End!$N$577:$N$586,AS10End!$N$590)</f>
        <v>3810622.8198345145</v>
      </c>
      <c r="X14" s="3">
        <f>(AS10End!$N$597)+AS10End!$N$601</f>
        <v>2007866.8320174676</v>
      </c>
      <c r="Y14" s="3">
        <f>(AS10End!$N$635)</f>
        <v>7044364.2109231614</v>
      </c>
      <c r="Z14" s="3">
        <f>(AS10End!$N$638)</f>
        <v>0</v>
      </c>
      <c r="AA14" s="3">
        <f>(AS10End!$N$645)</f>
        <v>-1748440.2291228527</v>
      </c>
      <c r="AB14" s="3">
        <f>(AS10End!$N$647)</f>
        <v>2526996.2735404749</v>
      </c>
      <c r="AC14" s="3"/>
      <c r="AD14" s="3"/>
      <c r="AE14" s="3">
        <f>(AS10End!$N$824)</f>
        <v>18114524.087397709</v>
      </c>
      <c r="AF14" s="3">
        <f>SUM($F14:$H14)</f>
        <v>1342029748.6446126</v>
      </c>
      <c r="AG14" s="3">
        <f>SUM($I14:$J14)</f>
        <v>404711828.16102797</v>
      </c>
      <c r="AH14" s="3">
        <f>SUM($T14:$U14)</f>
        <v>41079715.893376321</v>
      </c>
      <c r="AI14" s="3">
        <f>SUM($V14:$W14)</f>
        <v>27115917.032169264</v>
      </c>
      <c r="AJ14" s="3">
        <f>(AS10End!$N$229)</f>
        <v>1525564.0615912878</v>
      </c>
      <c r="AK14" s="3"/>
      <c r="AL14" s="35" t="s">
        <v>175</v>
      </c>
    </row>
    <row r="15" spans="1:43" x14ac:dyDescent="0.15">
      <c r="A15" s="48">
        <v>19</v>
      </c>
      <c r="B15" s="47">
        <v>79</v>
      </c>
      <c r="C15" s="47">
        <v>139</v>
      </c>
      <c r="D15" s="2" t="s">
        <v>177</v>
      </c>
      <c r="E15" s="18" t="s">
        <v>7</v>
      </c>
      <c r="F15" s="3">
        <f>SUM(AS10End!$O$13:$O$15)</f>
        <v>0</v>
      </c>
      <c r="G15" s="3">
        <f>(AS10End!$O$946)</f>
        <v>0</v>
      </c>
      <c r="H15" s="3">
        <f>SUM(AS10End!$O$99:$O$108)</f>
        <v>0</v>
      </c>
      <c r="I15" s="3">
        <f>SUM(AS10End!$O$117:$O$145)</f>
        <v>0</v>
      </c>
      <c r="J15" s="3">
        <f>SUM(AS10End!$O$151:$O$160,AS10End!O$163)</f>
        <v>0</v>
      </c>
      <c r="K15" s="3">
        <f>(AS10End!$O$171)</f>
        <v>0</v>
      </c>
      <c r="L15" s="3">
        <f>(AS10End!$O$183)</f>
        <v>0</v>
      </c>
      <c r="M15" s="3">
        <f>(AS10End!$O$191)</f>
        <v>0</v>
      </c>
      <c r="N15" s="3">
        <f>(AS10End!$O$231)</f>
        <v>0</v>
      </c>
      <c r="O15" s="3">
        <f>(AS10End!$O$213)</f>
        <v>0</v>
      </c>
      <c r="P15" s="3">
        <f>(AS10End!$O$251)</f>
        <v>0</v>
      </c>
      <c r="Q15" s="3">
        <f>(AS10End!$O$257)</f>
        <v>0</v>
      </c>
      <c r="R15" s="3">
        <v>0</v>
      </c>
      <c r="S15" s="3">
        <f>(AS10End!$O$301)</f>
        <v>0</v>
      </c>
      <c r="T15" s="3">
        <f>(AS10End!$O$955)</f>
        <v>0</v>
      </c>
      <c r="U15" s="3">
        <f>(AS10End!$O$957)</f>
        <v>0</v>
      </c>
      <c r="V15" s="3">
        <f>SUM(AS10End!$O$544:$O$572)</f>
        <v>0</v>
      </c>
      <c r="W15" s="3">
        <f>SUM(AS10End!$O$577:$O$586,AS10End!$O$590)</f>
        <v>0</v>
      </c>
      <c r="X15" s="3">
        <f>(AS10End!$O$597)+AS10End!$O$601</f>
        <v>0</v>
      </c>
      <c r="Y15" s="3">
        <f>(AS10End!$O$635)</f>
        <v>0</v>
      </c>
      <c r="Z15" s="3">
        <f>(AS10End!$O$638)</f>
        <v>0</v>
      </c>
      <c r="AA15" s="3">
        <f>(AS10End!$O$645)</f>
        <v>0</v>
      </c>
      <c r="AB15" s="3">
        <f>(AS10End!$O$647)</f>
        <v>0</v>
      </c>
      <c r="AC15" s="3"/>
      <c r="AD15" s="3"/>
      <c r="AE15" s="3">
        <f>(AS10End!$O$824)</f>
        <v>0</v>
      </c>
      <c r="AF15" s="3">
        <f>SUM($F15:$H15)</f>
        <v>0</v>
      </c>
      <c r="AG15" s="3">
        <f>SUM($I15:$J15)</f>
        <v>0</v>
      </c>
      <c r="AH15" s="3">
        <f>SUM($T15:$U15)</f>
        <v>0</v>
      </c>
      <c r="AI15" s="3">
        <f>SUM($V15:$W15)</f>
        <v>0</v>
      </c>
      <c r="AJ15" s="3">
        <f>(AS10End!$O$229)</f>
        <v>0</v>
      </c>
      <c r="AK15" s="3"/>
      <c r="AL15" s="35" t="s">
        <v>177</v>
      </c>
    </row>
    <row r="16" spans="1:43" x14ac:dyDescent="0.15">
      <c r="A16" s="48">
        <v>20</v>
      </c>
      <c r="B16" s="47">
        <v>80</v>
      </c>
      <c r="C16" s="47">
        <v>140</v>
      </c>
      <c r="D16" s="2" t="s">
        <v>178</v>
      </c>
      <c r="E16" s="18" t="s">
        <v>8</v>
      </c>
      <c r="F16" s="3">
        <f>SUM(AS10End!$P$13:$P$15)</f>
        <v>1078.5286174368466</v>
      </c>
      <c r="G16" s="3">
        <f>(AS10End!$P$946)</f>
        <v>76288.770294299844</v>
      </c>
      <c r="H16" s="3">
        <f>SUM(AS10End!$P$99:$P$108)</f>
        <v>6055.8269892975359</v>
      </c>
      <c r="I16" s="3">
        <f>SUM(AS10End!$P$117:$P$145)</f>
        <v>19488.011765269195</v>
      </c>
      <c r="J16" s="3">
        <f>SUM(AS10End!$P$151:$P$160,AS10End!P$163)</f>
        <v>1740.6294720706965</v>
      </c>
      <c r="K16" s="3">
        <f>(AS10End!$P$171)</f>
        <v>220.37940886890075</v>
      </c>
      <c r="L16" s="3">
        <f>(AS10End!$P$183)</f>
        <v>0</v>
      </c>
      <c r="M16" s="3">
        <f>(AS10End!$P$191)</f>
        <v>6445.4150112720836</v>
      </c>
      <c r="N16" s="3">
        <f>(AS10End!$P$231)</f>
        <v>0</v>
      </c>
      <c r="O16" s="3">
        <f>(AS10End!$P$213)</f>
        <v>841.87793717566763</v>
      </c>
      <c r="P16" s="3">
        <f>(AS10End!$P$251)</f>
        <v>19.943236590820806</v>
      </c>
      <c r="Q16" s="3">
        <f>(AS10End!$P$257)</f>
        <v>0</v>
      </c>
      <c r="R16" s="3">
        <v>0</v>
      </c>
      <c r="S16" s="3">
        <f>(AS10End!$P$301)</f>
        <v>523.64526184841452</v>
      </c>
      <c r="T16" s="3">
        <f>(AS10End!$P$955)</f>
        <v>1408.8487725245818</v>
      </c>
      <c r="U16" s="3">
        <f>(AS10End!$P$957)</f>
        <v>1824.8496448829856</v>
      </c>
      <c r="V16" s="3">
        <f>SUM(AS10End!$P$544:$P$572)</f>
        <v>1508.8337732666487</v>
      </c>
      <c r="W16" s="3">
        <f>SUM(AS10End!$P$577:$P$586,AS10End!$P$590)</f>
        <v>236.87557416776119</v>
      </c>
      <c r="X16" s="3">
        <f>(AS10End!$P$597)+AS10End!$P$601</f>
        <v>124.81282750182972</v>
      </c>
      <c r="Y16" s="3">
        <f>(AS10End!$P$635)</f>
        <v>437.89109969737609</v>
      </c>
      <c r="Z16" s="3">
        <f>(AS10End!$P$638)</f>
        <v>0</v>
      </c>
      <c r="AA16" s="3">
        <f>(AS10End!$P$645)</f>
        <v>-108.68637562756041</v>
      </c>
      <c r="AB16" s="3">
        <f>(AS10End!$P$647)</f>
        <v>157.08290258984167</v>
      </c>
      <c r="AC16" s="3"/>
      <c r="AD16" s="3"/>
      <c r="AE16" s="3">
        <f>(AS10End!$P$824)</f>
        <v>1685.0234945765776</v>
      </c>
      <c r="AF16" s="3">
        <f>SUM($F16:$H16)</f>
        <v>83423.125901034233</v>
      </c>
      <c r="AG16" s="3">
        <f>SUM($I16:$J16)</f>
        <v>21228.641237339893</v>
      </c>
      <c r="AH16" s="3">
        <f>SUM($T16:$U16)</f>
        <v>3233.6984174075674</v>
      </c>
      <c r="AI16" s="3">
        <f>SUM($V16:$W16)</f>
        <v>1745.7093474344099</v>
      </c>
      <c r="AJ16" s="3">
        <f>(AS10End!$P$229)</f>
        <v>0</v>
      </c>
      <c r="AK16" s="3"/>
      <c r="AL16" s="35" t="s">
        <v>178</v>
      </c>
    </row>
    <row r="17" spans="1:38" x14ac:dyDescent="0.15">
      <c r="A17" s="48">
        <v>21</v>
      </c>
      <c r="B17" s="47">
        <v>81</v>
      </c>
      <c r="C17" s="47">
        <v>141</v>
      </c>
      <c r="D17" s="2"/>
      <c r="E17" s="18" t="s">
        <v>46</v>
      </c>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5"/>
    </row>
    <row r="18" spans="1:38" x14ac:dyDescent="0.15">
      <c r="A18" s="48">
        <v>22</v>
      </c>
      <c r="B18" s="47">
        <v>82</v>
      </c>
      <c r="C18" s="47">
        <v>142</v>
      </c>
      <c r="D18" s="2"/>
      <c r="E18" s="18" t="s">
        <v>645</v>
      </c>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5"/>
    </row>
    <row r="19" spans="1:38" x14ac:dyDescent="0.15">
      <c r="A19" s="48">
        <v>23</v>
      </c>
      <c r="B19" s="47">
        <v>83</v>
      </c>
      <c r="C19" s="47">
        <v>143</v>
      </c>
      <c r="D19" s="2" t="s">
        <v>184</v>
      </c>
      <c r="E19" s="18" t="s">
        <v>9</v>
      </c>
      <c r="F19" s="3">
        <f>SUM(AS10End!$Q$13:$Q$15)</f>
        <v>5081093.8182484955</v>
      </c>
      <c r="G19" s="3">
        <f>(AS10End!$Q$946)</f>
        <v>359406688.77693844</v>
      </c>
      <c r="H19" s="3">
        <f>SUM(AS10End!$Q$99:$Q$108)</f>
        <v>28529817.922521528</v>
      </c>
      <c r="I19" s="3">
        <f>SUM(AS10End!$Q$117:$Q$145)</f>
        <v>77238207.585583985</v>
      </c>
      <c r="J19" s="3">
        <f>SUM(AS10End!$Q$151:$Q$160,AS10End!Q$163)</f>
        <v>8200340.2667407114</v>
      </c>
      <c r="K19" s="3">
        <f>(AS10End!$Q$171)</f>
        <v>1038237.1259968885</v>
      </c>
      <c r="L19" s="3">
        <f>(AS10End!$Q$183)</f>
        <v>0</v>
      </c>
      <c r="M19" s="3">
        <f>(AS10End!$Q$191)</f>
        <v>28908757.61744209</v>
      </c>
      <c r="N19" s="3">
        <f>(AS10End!$Q$231)</f>
        <v>0</v>
      </c>
      <c r="O19" s="3">
        <f>(AS10End!$Q$213)</f>
        <v>6459633.7764186151</v>
      </c>
      <c r="P19" s="3">
        <f>(AS10End!$Q$251)</f>
        <v>93955.278069773049</v>
      </c>
      <c r="Q19" s="3">
        <f>(AS10End!$Q$257)</f>
        <v>0</v>
      </c>
      <c r="R19" s="3">
        <v>0</v>
      </c>
      <c r="S19" s="3">
        <f>(AS10End!$Q$301)</f>
        <v>280219.36253248691</v>
      </c>
      <c r="T19" s="3">
        <f>(AS10End!$Q$955)</f>
        <v>7355248.7463242691</v>
      </c>
      <c r="U19" s="3">
        <f>(AS10End!$Q$957)</f>
        <v>8129319.8615193712</v>
      </c>
      <c r="V19" s="3">
        <f>SUM(AS10End!$Q$544:$Q$572)</f>
        <v>6345718.7186549045</v>
      </c>
      <c r="W19" s="3">
        <f>SUM(AS10End!$Q$577:$Q$586,AS10End!$Q$590)</f>
        <v>1115952.7861747725</v>
      </c>
      <c r="X19" s="3">
        <f>(AS10End!$Q$597)+AS10End!$Q$601</f>
        <v>588010.06853654259</v>
      </c>
      <c r="Y19" s="3">
        <f>(AS10End!$Q$635)</f>
        <v>1815313.1339653898</v>
      </c>
      <c r="Z19" s="3">
        <f>(AS10End!$Q$638)</f>
        <v>0</v>
      </c>
      <c r="AA19" s="3">
        <f>(AS10End!$Q$645)</f>
        <v>-487476.45944295824</v>
      </c>
      <c r="AB19" s="3">
        <f>(AS10End!$Q$647)</f>
        <v>704542.92685146455</v>
      </c>
      <c r="AC19" s="3"/>
      <c r="AD19" s="3"/>
      <c r="AE19" s="3">
        <f>(AS10End!$Q$824)</f>
        <v>7512010.6997229587</v>
      </c>
      <c r="AF19" s="3">
        <f t="shared" ref="AF19:AF34" si="4">SUM($F19:$H19)</f>
        <v>393017600.51770848</v>
      </c>
      <c r="AG19" s="3">
        <f t="shared" ref="AG19:AG34" si="5">SUM($I19:$J19)</f>
        <v>85438547.852324694</v>
      </c>
      <c r="AH19" s="3">
        <f t="shared" ref="AH19:AH34" si="6">SUM($T19:$U19)</f>
        <v>15484568.607843641</v>
      </c>
      <c r="AI19" s="3">
        <f t="shared" ref="AI19:AI34" si="7">SUM($V19:$W19)</f>
        <v>7461671.5048296768</v>
      </c>
      <c r="AJ19" s="3">
        <f>(AS10End!$Q$229)</f>
        <v>1500263.2552738816</v>
      </c>
      <c r="AK19" s="3"/>
      <c r="AL19" s="35" t="s">
        <v>184</v>
      </c>
    </row>
    <row r="20" spans="1:38" x14ac:dyDescent="0.15">
      <c r="A20" s="48">
        <v>24</v>
      </c>
      <c r="B20" s="47">
        <v>84</v>
      </c>
      <c r="C20" s="47">
        <v>144</v>
      </c>
      <c r="D20" s="2" t="s">
        <v>186</v>
      </c>
      <c r="E20" s="18" t="s">
        <v>10</v>
      </c>
      <c r="F20" s="3">
        <f>SUM(AS10End!$R$13:$R$15)</f>
        <v>260682.13417652159</v>
      </c>
      <c r="G20" s="3">
        <f>(AS10End!$R$946)</f>
        <v>18439120.791512057</v>
      </c>
      <c r="H20" s="3">
        <f>SUM(AS10End!$R$99:$R$108)</f>
        <v>1463703.3067565307</v>
      </c>
      <c r="I20" s="3">
        <f>SUM(AS10End!$R$117:$R$145)</f>
        <v>915597.99440225586</v>
      </c>
      <c r="J20" s="3">
        <f>SUM(AS10End!$R$151:$R$160,AS10End!R$163)</f>
        <v>420712.9956999133</v>
      </c>
      <c r="K20" s="3">
        <f>(AS10End!$R$171)</f>
        <v>53266.064250603195</v>
      </c>
      <c r="L20" s="3">
        <f>(AS10End!$R$183)</f>
        <v>0</v>
      </c>
      <c r="M20" s="3">
        <f>(AS10End!$R$191)</f>
        <v>425512.99166415521</v>
      </c>
      <c r="N20" s="3">
        <f>(AS10End!$R$231)</f>
        <v>0</v>
      </c>
      <c r="O20" s="3">
        <f>(AS10End!$R$213)</f>
        <v>331407.20857935457</v>
      </c>
      <c r="P20" s="3">
        <f>(AS10End!$R$251)</f>
        <v>4820.3129641915912</v>
      </c>
      <c r="Q20" s="3">
        <f>(AS10End!$R$257)</f>
        <v>0</v>
      </c>
      <c r="R20" s="3">
        <v>0</v>
      </c>
      <c r="S20" s="3">
        <f>(AS10End!$R$301)</f>
        <v>14376.467759796953</v>
      </c>
      <c r="T20" s="3">
        <f>(AS10End!$R$955)</f>
        <v>364605.12584027596</v>
      </c>
      <c r="U20" s="3">
        <f>(AS10End!$R$957)</f>
        <v>404772.23956180719</v>
      </c>
      <c r="V20" s="3">
        <f>SUM(AS10End!$R$544:$R$572)</f>
        <v>75171.522704233357</v>
      </c>
      <c r="W20" s="3">
        <f>SUM(AS10End!$R$577:$R$586,AS10End!$R$590)</f>
        <v>57253.21443494907</v>
      </c>
      <c r="X20" s="3">
        <f>(AS10End!$R$597)+AS10End!$R$601</f>
        <v>30167.464933018524</v>
      </c>
      <c r="Y20" s="3">
        <f>(AS10End!$R$635)</f>
        <v>31954.812766823357</v>
      </c>
      <c r="Z20" s="3">
        <f>(AS10End!$R$638)</f>
        <v>0</v>
      </c>
      <c r="AA20" s="3">
        <f>(AS10End!$R$645)</f>
        <v>-7175.2501220693066</v>
      </c>
      <c r="AB20" s="3">
        <f>(AS10End!$R$647)</f>
        <v>10370.288911326554</v>
      </c>
      <c r="AC20" s="3"/>
      <c r="AD20" s="3"/>
      <c r="AE20" s="3">
        <f>(AS10End!$R$824)</f>
        <v>373052.31406145077</v>
      </c>
      <c r="AF20" s="3">
        <f t="shared" si="4"/>
        <v>20163506.23244511</v>
      </c>
      <c r="AG20" s="3">
        <f t="shared" si="5"/>
        <v>1336310.9901021691</v>
      </c>
      <c r="AH20" s="3">
        <f t="shared" si="6"/>
        <v>769377.36540208315</v>
      </c>
      <c r="AI20" s="3">
        <f t="shared" si="7"/>
        <v>132424.73713918243</v>
      </c>
      <c r="AJ20" s="3">
        <f>(AS10End!$R$229)</f>
        <v>9.5101359537999297</v>
      </c>
      <c r="AK20" s="3"/>
      <c r="AL20" s="35" t="s">
        <v>186</v>
      </c>
    </row>
    <row r="21" spans="1:38" x14ac:dyDescent="0.15">
      <c r="A21" s="48">
        <v>25</v>
      </c>
      <c r="B21" s="47">
        <v>85</v>
      </c>
      <c r="C21" s="47">
        <v>145</v>
      </c>
      <c r="D21" s="2" t="s">
        <v>709</v>
      </c>
      <c r="E21" s="18" t="s">
        <v>11</v>
      </c>
      <c r="F21" s="3">
        <f>SUM(AS10End!$T$13:$T$15)</f>
        <v>6537843.5204125326</v>
      </c>
      <c r="G21" s="3">
        <f>(AS10End!$T$946)</f>
        <v>462448593.83903503</v>
      </c>
      <c r="H21" s="3">
        <f>SUM(AS10End!$T$99:$T$108)</f>
        <v>36709317.307509042</v>
      </c>
      <c r="I21" s="3">
        <f>SUM(AS10End!$T$117:$T$145)</f>
        <v>185029265.98157853</v>
      </c>
      <c r="J21" s="3">
        <f>SUM(AS10End!$T$151:$T$160,AS10End!T$163)</f>
        <v>10551377.989822179</v>
      </c>
      <c r="K21" s="3">
        <f>(AS10End!$T$171)</f>
        <v>1335899.7313673538</v>
      </c>
      <c r="L21" s="3">
        <f>(AS10End!$T$183)</f>
        <v>2999982.4987982777</v>
      </c>
      <c r="M21" s="3">
        <f>(AS10End!$T$191)</f>
        <v>38407023.354943089</v>
      </c>
      <c r="N21" s="3">
        <f>(AS10End!$T$231)</f>
        <v>0</v>
      </c>
      <c r="O21" s="3">
        <f>(AS10End!$T$213)</f>
        <v>8311610.9129341356</v>
      </c>
      <c r="P21" s="3">
        <f>(AS10End!$T$251)</f>
        <v>120892.25822418818</v>
      </c>
      <c r="Q21" s="3">
        <f>(AS10End!$T$257)</f>
        <v>0</v>
      </c>
      <c r="R21" s="3">
        <v>0</v>
      </c>
      <c r="S21" s="3">
        <f>(AS10End!$T$301)</f>
        <v>2538031.0348984338</v>
      </c>
      <c r="T21" s="3">
        <f>(AS10End!$T$955)</f>
        <v>19174435.350664951</v>
      </c>
      <c r="U21" s="3">
        <f>(AS10End!$T$957)</f>
        <v>14446481.205801751</v>
      </c>
      <c r="V21" s="3">
        <f>SUM(AS10End!$T$544:$T$572)</f>
        <v>10457608.65953305</v>
      </c>
      <c r="W21" s="3">
        <f>SUM(AS10End!$T$577:$T$586,AS10End!$T$590)</f>
        <v>1435896.4729161458</v>
      </c>
      <c r="X21" s="3">
        <f>(AS10End!$T$597)+AS10End!TG$601</f>
        <v>756592.56727602403</v>
      </c>
      <c r="Y21" s="3">
        <f>(AS10End!$T$635)</f>
        <v>2444166.5437297565</v>
      </c>
      <c r="Z21" s="3">
        <f>(AS10End!$T$638)</f>
        <v>0</v>
      </c>
      <c r="AA21" s="3">
        <f>(AS10End!$T$645)</f>
        <v>-729275.49686196144</v>
      </c>
      <c r="AB21" s="3">
        <f>(AS10End!$T$647)</f>
        <v>952207.86937044293</v>
      </c>
      <c r="AC21" s="3"/>
      <c r="AD21" s="3"/>
      <c r="AE21" s="3">
        <f>(AS10End!$T$824)</f>
        <v>12300819.908596544</v>
      </c>
      <c r="AF21" s="3">
        <f t="shared" si="4"/>
        <v>505695754.6669566</v>
      </c>
      <c r="AG21" s="3">
        <f t="shared" si="5"/>
        <v>195580643.97140071</v>
      </c>
      <c r="AH21" s="3">
        <f t="shared" si="6"/>
        <v>33620916.556466699</v>
      </c>
      <c r="AI21" s="3">
        <f t="shared" si="7"/>
        <v>11893505.132449195</v>
      </c>
      <c r="AJ21" s="3">
        <f>(AS10End!$T$229)</f>
        <v>0</v>
      </c>
      <c r="AK21" s="3"/>
      <c r="AL21" s="35" t="s">
        <v>709</v>
      </c>
    </row>
    <row r="22" spans="1:38" x14ac:dyDescent="0.15">
      <c r="A22" s="48">
        <v>26</v>
      </c>
      <c r="B22" s="47">
        <v>86</v>
      </c>
      <c r="C22" s="47">
        <v>146</v>
      </c>
      <c r="D22" s="2" t="s">
        <v>710</v>
      </c>
      <c r="E22" s="18" t="s">
        <v>12</v>
      </c>
      <c r="F22" s="3">
        <f>SUM(AS10End!$U$13:$U$15)</f>
        <v>3147850.5839023292</v>
      </c>
      <c r="G22" s="3">
        <f>(AS10End!$U$946)</f>
        <v>222660434.07064646</v>
      </c>
      <c r="H22" s="3">
        <f>SUM(AS10End!$U$99:$U$108)</f>
        <v>17674856.48139324</v>
      </c>
      <c r="I22" s="3">
        <f>SUM(AS10End!$U$117:$U$145)</f>
        <v>89088165.102241516</v>
      </c>
      <c r="J22" s="3">
        <f>SUM(AS10End!$U$151:$U$160,AS10End!U$163)</f>
        <v>5080293.1062106797</v>
      </c>
      <c r="K22" s="3">
        <f>(AS10End!$U$171)</f>
        <v>643210.98176946642</v>
      </c>
      <c r="L22" s="3">
        <f>(AS10End!$U$183)</f>
        <v>1444304.3704719986</v>
      </c>
      <c r="M22" s="3">
        <f>(AS10End!$U$191)</f>
        <v>18492299.638223249</v>
      </c>
      <c r="N22" s="3">
        <f>(AS10End!$U$231)</f>
        <v>0</v>
      </c>
      <c r="O22" s="3">
        <f>(AS10End!$U$213)</f>
        <v>4001886.7358571752</v>
      </c>
      <c r="P22" s="3">
        <f>(AS10End!$U$251)</f>
        <v>58207.383589423909</v>
      </c>
      <c r="Q22" s="3">
        <f>(AS10End!$U$257)</f>
        <v>0</v>
      </c>
      <c r="R22" s="3">
        <v>0</v>
      </c>
      <c r="S22" s="3">
        <f>(AS10End!$U$301)</f>
        <v>1222014.9427288754</v>
      </c>
      <c r="T22" s="3">
        <f>(AS10End!$U$955)</f>
        <v>9232135.5392090511</v>
      </c>
      <c r="U22" s="3">
        <f>(AS10End!$U$957)</f>
        <v>6955713.173163808</v>
      </c>
      <c r="V22" s="3">
        <f>SUM(AS10End!$U$544:$U$572)</f>
        <v>5035144.9101455426</v>
      </c>
      <c r="W22" s="3">
        <f>SUM(AS10End!$U$577:$U$586,AS10End!$U$590)</f>
        <v>691357.56103369978</v>
      </c>
      <c r="X22" s="3">
        <f>(AS10End!$U$597)+AS10End!$U$601</f>
        <v>364285.31016993726</v>
      </c>
      <c r="Y22" s="3">
        <f>(AS10End!$U$635)</f>
        <v>1176820.9284624753</v>
      </c>
      <c r="Z22" s="3">
        <f>(AS10End!$U$638)</f>
        <v>0</v>
      </c>
      <c r="AA22" s="3">
        <f>(AS10End!$U$645)</f>
        <v>-351129.55560091126</v>
      </c>
      <c r="AB22" s="3">
        <f>(AS10End!$U$647)</f>
        <v>458470.45562280563</v>
      </c>
      <c r="AC22" s="3"/>
      <c r="AD22" s="3"/>
      <c r="AE22" s="3">
        <f>(AS10End!$U$824)</f>
        <v>5922616.9930279693</v>
      </c>
      <c r="AF22" s="3">
        <f t="shared" si="4"/>
        <v>243483141.13594204</v>
      </c>
      <c r="AG22" s="3">
        <f t="shared" si="5"/>
        <v>94168458.208452195</v>
      </c>
      <c r="AH22" s="3">
        <f t="shared" si="6"/>
        <v>16187848.712372858</v>
      </c>
      <c r="AI22" s="3">
        <f t="shared" si="7"/>
        <v>5726502.4711792422</v>
      </c>
      <c r="AJ22" s="3">
        <f>(AS10End!$U$229)</f>
        <v>0</v>
      </c>
      <c r="AK22" s="3"/>
      <c r="AL22" s="35" t="s">
        <v>710</v>
      </c>
    </row>
    <row r="23" spans="1:38" x14ac:dyDescent="0.15">
      <c r="A23" s="48">
        <v>27</v>
      </c>
      <c r="B23" s="47">
        <v>87</v>
      </c>
      <c r="C23" s="47">
        <v>147</v>
      </c>
      <c r="D23" s="2" t="s">
        <v>711</v>
      </c>
      <c r="E23" s="18" t="s">
        <v>13</v>
      </c>
      <c r="F23" s="3">
        <f>SUM(AS10End!$V$13:$V$15)</f>
        <v>410881.65516833327</v>
      </c>
      <c r="G23" s="3">
        <f>(AS10End!$V$946)</f>
        <v>29063351.405336399</v>
      </c>
      <c r="H23" s="3">
        <f>SUM(AS10End!$V$99:$V$108)</f>
        <v>2307058.1313725174</v>
      </c>
      <c r="I23" s="3">
        <f>SUM(AS10End!$V$117:$V$145)</f>
        <v>9887498.0373791307</v>
      </c>
      <c r="J23" s="3">
        <f>SUM(AS10End!$V$151:$V$160,AS10End!V$163)</f>
        <v>663118.90751574631</v>
      </c>
      <c r="K23" s="3">
        <f>(AS10End!$V$171)</f>
        <v>83956.84158688999</v>
      </c>
      <c r="L23" s="3">
        <f>(AS10End!$V$183)</f>
        <v>0</v>
      </c>
      <c r="M23" s="3">
        <f>(AS10End!$V$191)</f>
        <v>2455477.5323181134</v>
      </c>
      <c r="N23" s="3">
        <f>(AS10End!$V$231)</f>
        <v>0</v>
      </c>
      <c r="O23" s="3">
        <f>(AS10End!$V$213)</f>
        <v>522357.01854272437</v>
      </c>
      <c r="P23" s="3">
        <f>(AS10End!$V$251)</f>
        <v>7597.6751357086177</v>
      </c>
      <c r="Q23" s="3">
        <f>(AS10End!$V$257)</f>
        <v>0</v>
      </c>
      <c r="R23" s="3">
        <v>0</v>
      </c>
      <c r="S23" s="3">
        <f>(AS10End!$V$301)</f>
        <v>108311.35287371445</v>
      </c>
      <c r="T23" s="3">
        <f>(AS10End!$V$955)</f>
        <v>727476.09964870405</v>
      </c>
      <c r="U23" s="3">
        <f>(AS10End!$V$957)</f>
        <v>609079.26671071153</v>
      </c>
      <c r="V23" s="3">
        <f>SUM(AS10End!$V$544:$V$572)</f>
        <v>580383.9976931893</v>
      </c>
      <c r="W23" s="3">
        <f>SUM(AS10End!$V$577:$V$586,AS10End!$V$590)</f>
        <v>90241.303206493772</v>
      </c>
      <c r="X23" s="3">
        <f>(AS10End!$V$597)+AS10End!$V$601</f>
        <v>47549.31887859189</v>
      </c>
      <c r="Y23" s="3">
        <f>(AS10End!$V$635)</f>
        <v>153607.71359229149</v>
      </c>
      <c r="Z23" s="3">
        <f>(AS10End!$V$638)</f>
        <v>0</v>
      </c>
      <c r="AA23" s="3">
        <f>(AS10End!$V$645)</f>
        <v>-41405.705133933661</v>
      </c>
      <c r="AB23" s="3">
        <f>(AS10End!$V$647)</f>
        <v>59843.088047257588</v>
      </c>
      <c r="AC23" s="3"/>
      <c r="AD23" s="3"/>
      <c r="AE23" s="3">
        <f>(AS10End!$V$824)</f>
        <v>473033.80519978941</v>
      </c>
      <c r="AF23" s="3">
        <f t="shared" si="4"/>
        <v>31781291.19187725</v>
      </c>
      <c r="AG23" s="3">
        <f t="shared" si="5"/>
        <v>10550616.944894876</v>
      </c>
      <c r="AH23" s="3">
        <f t="shared" si="6"/>
        <v>1336555.3663594155</v>
      </c>
      <c r="AI23" s="3">
        <f t="shared" si="7"/>
        <v>670625.30089968303</v>
      </c>
      <c r="AJ23" s="3">
        <f>(AS10End!$V$229)</f>
        <v>0</v>
      </c>
      <c r="AK23" s="3"/>
      <c r="AL23" s="35" t="s">
        <v>711</v>
      </c>
    </row>
    <row r="24" spans="1:38" x14ac:dyDescent="0.15">
      <c r="A24" s="48">
        <v>28</v>
      </c>
      <c r="B24" s="47">
        <v>88</v>
      </c>
      <c r="C24" s="47">
        <v>148</v>
      </c>
      <c r="D24" s="2" t="s">
        <v>187</v>
      </c>
      <c r="E24" s="18" t="s">
        <v>14</v>
      </c>
      <c r="F24" s="3">
        <f>SUM(AS10End!$W$13:$W$15)</f>
        <v>1481161.2801676372</v>
      </c>
      <c r="G24" s="3">
        <f>(AS10End!$W$946)</f>
        <v>104768636.49669126</v>
      </c>
      <c r="H24" s="3">
        <f>SUM(AS10End!$W$99:$W$108)</f>
        <v>8316567.8786143921</v>
      </c>
      <c r="I24" s="3">
        <f>SUM(AS10End!$W$117:$W$145)</f>
        <v>30419317.136046328</v>
      </c>
      <c r="J24" s="3">
        <f>SUM(AS10End!$W$151:$W$160,AS10End!W$163)</f>
        <v>2390435.3908353439</v>
      </c>
      <c r="K24" s="3">
        <f>(AS10End!$W$171)</f>
        <v>302650.70586498518</v>
      </c>
      <c r="L24" s="3">
        <f>(AS10End!$W$183)</f>
        <v>123388.37451215769</v>
      </c>
      <c r="M24" s="3">
        <f>(AS10End!$W$191)</f>
        <v>8824289.3573265839</v>
      </c>
      <c r="N24" s="3">
        <f>(AS10End!$W$231)</f>
        <v>0</v>
      </c>
      <c r="O24" s="3">
        <f>(AS10End!$W$213)</f>
        <v>1883011.7639891179</v>
      </c>
      <c r="P24" s="3">
        <f>(AS10End!$W$251)</f>
        <v>27388.378353600689</v>
      </c>
      <c r="Q24" s="3">
        <f>(AS10End!$W$257)</f>
        <v>0</v>
      </c>
      <c r="R24" s="3">
        <v>0</v>
      </c>
      <c r="S24" s="3">
        <f>(AS10End!$W$301)</f>
        <v>351263.92020670936</v>
      </c>
      <c r="T24" s="3">
        <f>(AS10End!$W$955)</f>
        <v>582111.52901416563</v>
      </c>
      <c r="U24" s="3">
        <f>(AS10End!$W$957)</f>
        <v>1169054.426092363</v>
      </c>
      <c r="V24" s="3">
        <f>SUM(AS10End!$W$544:$W$572)</f>
        <v>2320453.1047859895</v>
      </c>
      <c r="W24" s="3">
        <f>SUM(AS10End!$W$577:$W$586,AS10End!$W$590)</f>
        <v>325305.16390800296</v>
      </c>
      <c r="X24" s="3">
        <f>(AS10End!$W$597)+AS10End!$W$601</f>
        <v>171407.53094090018</v>
      </c>
      <c r="Y24" s="3">
        <f>(AS10End!$W$635)</f>
        <v>553730.72719630401</v>
      </c>
      <c r="Z24" s="3">
        <f>(AS10End!$W$638)</f>
        <v>0</v>
      </c>
      <c r="AA24" s="3">
        <f>(AS10End!$W$645)</f>
        <v>-152157.92220583948</v>
      </c>
      <c r="AB24" s="3">
        <f>(AS10End!$W$647)</f>
        <v>215724.56152842124</v>
      </c>
      <c r="AC24" s="3"/>
      <c r="AD24" s="3"/>
      <c r="AE24" s="3">
        <f>(AS10End!$W$824)</f>
        <v>674517.95297218976</v>
      </c>
      <c r="AF24" s="3">
        <f t="shared" si="4"/>
        <v>114566365.65547329</v>
      </c>
      <c r="AG24" s="3">
        <f t="shared" si="5"/>
        <v>32809752.526881672</v>
      </c>
      <c r="AH24" s="3">
        <f t="shared" si="6"/>
        <v>1751165.9551065285</v>
      </c>
      <c r="AI24" s="3">
        <f t="shared" si="7"/>
        <v>2645758.2686939924</v>
      </c>
      <c r="AJ24" s="3">
        <f>(AS10End!$W$229)</f>
        <v>0</v>
      </c>
      <c r="AK24" s="3"/>
      <c r="AL24" s="35" t="s">
        <v>187</v>
      </c>
    </row>
    <row r="25" spans="1:38" x14ac:dyDescent="0.15">
      <c r="A25" s="48">
        <v>29</v>
      </c>
      <c r="B25" s="47">
        <v>89</v>
      </c>
      <c r="C25" s="47">
        <v>149</v>
      </c>
      <c r="D25" s="2" t="s">
        <v>189</v>
      </c>
      <c r="E25" s="18" t="s">
        <v>15</v>
      </c>
      <c r="F25" s="3">
        <f>SUM(AS10End!$X$13:$X$15)</f>
        <v>713151.72748812172</v>
      </c>
      <c r="G25" s="3">
        <f>(AS10End!$X$946)</f>
        <v>50444158.313221723</v>
      </c>
      <c r="H25" s="3">
        <f>SUM(AS10End!$X$99:$X$108)</f>
        <v>4004273.42303656</v>
      </c>
      <c r="I25" s="3">
        <f>SUM(AS10End!$X$117:$X$145)</f>
        <v>14646337.880318604</v>
      </c>
      <c r="J25" s="3">
        <f>SUM(AS10End!$X$151:$X$160,AS10End!X$163)</f>
        <v>1150950.3733651659</v>
      </c>
      <c r="K25" s="3">
        <f>(AS10End!$X$171)</f>
        <v>145720.71023128918</v>
      </c>
      <c r="L25" s="3">
        <f>(AS10End!$X$183)</f>
        <v>59403.802737093305</v>
      </c>
      <c r="M25" s="3">
        <f>(AS10End!$X$191)</f>
        <v>4248733.1110591451</v>
      </c>
      <c r="N25" s="3">
        <f>(AS10End!$X$231)</f>
        <v>0</v>
      </c>
      <c r="O25" s="3">
        <f>(AS10End!$X$213)</f>
        <v>906635.29377253843</v>
      </c>
      <c r="P25" s="3">
        <f>(AS10End!$X$251)</f>
        <v>13186.996985067</v>
      </c>
      <c r="Q25" s="3">
        <f>(AS10End!$X$257)</f>
        <v>0</v>
      </c>
      <c r="R25" s="3">
        <v>0</v>
      </c>
      <c r="S25" s="3">
        <f>(AS10End!$X$301)</f>
        <v>169127.07269211934</v>
      </c>
      <c r="T25" s="3">
        <f>(AS10End!$X$955)</f>
        <v>280275.92137719091</v>
      </c>
      <c r="U25" s="3">
        <f>(AS10End!$X$957)</f>
        <v>562878.05700743408</v>
      </c>
      <c r="V25" s="3">
        <f>SUM(AS10End!$X$544:$X$572)</f>
        <v>1117255.1986006619</v>
      </c>
      <c r="W25" s="3">
        <f>SUM(AS10End!$X$577:$X$586,AS10End!$X$590)</f>
        <v>156628.41225200144</v>
      </c>
      <c r="X25" s="3">
        <f>(AS10End!$X$597)+AS10End!$X$601</f>
        <v>82529.551934507501</v>
      </c>
      <c r="Y25" s="3">
        <f>(AS10End!$X$635)</f>
        <v>266611.09087229456</v>
      </c>
      <c r="Z25" s="3">
        <f>(AS10End!$X$638)</f>
        <v>0</v>
      </c>
      <c r="AA25" s="3">
        <f>(AS10End!$X$645)</f>
        <v>-73261.094669420534</v>
      </c>
      <c r="AB25" s="3">
        <f>(AS10End!$X$647)</f>
        <v>103867.38147664728</v>
      </c>
      <c r="AC25" s="3"/>
      <c r="AD25" s="3"/>
      <c r="AE25" s="3">
        <f>(AS10End!$X$824)</f>
        <v>324767.90328290622</v>
      </c>
      <c r="AF25" s="3">
        <f t="shared" si="4"/>
        <v>55161583.463746406</v>
      </c>
      <c r="AG25" s="3">
        <f t="shared" si="5"/>
        <v>15797288.25368377</v>
      </c>
      <c r="AH25" s="3">
        <f t="shared" si="6"/>
        <v>843153.97838462493</v>
      </c>
      <c r="AI25" s="3">
        <f t="shared" si="7"/>
        <v>1273883.6108526634</v>
      </c>
      <c r="AJ25" s="3">
        <f>(AS10End!$X$229)</f>
        <v>0</v>
      </c>
      <c r="AK25" s="3"/>
      <c r="AL25" s="35" t="s">
        <v>189</v>
      </c>
    </row>
    <row r="26" spans="1:38" x14ac:dyDescent="0.15">
      <c r="A26" s="48">
        <v>30</v>
      </c>
      <c r="B26" s="47">
        <v>90</v>
      </c>
      <c r="C26" s="47">
        <v>150</v>
      </c>
      <c r="D26" s="2" t="s">
        <v>190</v>
      </c>
      <c r="E26" s="18" t="s">
        <v>16</v>
      </c>
      <c r="F26" s="3">
        <f>SUM(AS10End!$Y$13:$Y$15)</f>
        <v>422913.92065683351</v>
      </c>
      <c r="G26" s="3">
        <f>(AS10End!$Y$946)</f>
        <v>29914443.089999996</v>
      </c>
      <c r="H26" s="3">
        <f>SUM(AS10End!$Y$99:$Y$108)</f>
        <v>2374618.0615492612</v>
      </c>
      <c r="I26" s="3">
        <f>SUM(AS10End!$Y$117:$Y$145)</f>
        <v>8685585.3214397617</v>
      </c>
      <c r="J26" s="3">
        <f>SUM(AS10End!$Y$151:$Y$160,AS10End!Y$163)</f>
        <v>682537.69305973675</v>
      </c>
      <c r="K26" s="3">
        <f>(AS10End!$Y$171)</f>
        <v>86415.43518639142</v>
      </c>
      <c r="L26" s="3">
        <f>(AS10End!$Y$183)</f>
        <v>0</v>
      </c>
      <c r="M26" s="3">
        <f>(AS10End!$Y$191)</f>
        <v>2527383.7787962989</v>
      </c>
      <c r="N26" s="3">
        <f>(AS10End!$Y$231)</f>
        <v>0</v>
      </c>
      <c r="O26" s="3">
        <f>(AS10End!$Y$213)</f>
        <v>537653.73049817188</v>
      </c>
      <c r="P26" s="3">
        <f>(AS10End!$Y$251)</f>
        <v>7820.1655856430889</v>
      </c>
      <c r="Q26" s="3">
        <f>(AS10End!$Y$257)</f>
        <v>0</v>
      </c>
      <c r="R26" s="3">
        <v>0</v>
      </c>
      <c r="S26" s="3">
        <f>(AS10End!$Y$301)</f>
        <v>100295.89867694576</v>
      </c>
      <c r="T26" s="3">
        <f>(AS10End!$Y$955)</f>
        <v>166209.49540826646</v>
      </c>
      <c r="U26" s="3">
        <f>(AS10End!$Y$957)</f>
        <v>333798.48462146439</v>
      </c>
      <c r="V26" s="3">
        <f>SUM(AS10End!$Y$544:$Y$572)</f>
        <v>662555.74823985156</v>
      </c>
      <c r="W26" s="3">
        <f>SUM(AS10End!$Y$577:$Y$586,AS10End!$Y$590)</f>
        <v>92883.931088636484</v>
      </c>
      <c r="X26" s="3">
        <f>(AS10End!$Y$597)+AS10End!$Y$601</f>
        <v>48941.753954113039</v>
      </c>
      <c r="Y26" s="3">
        <f>(AS10End!$Y$635)</f>
        <v>158105.96453091456</v>
      </c>
      <c r="Z26" s="3">
        <f>(AS10End!$Y$638)</f>
        <v>0</v>
      </c>
      <c r="AA26" s="3">
        <f>(AS10End!$Y$645)</f>
        <v>-42618.230518416793</v>
      </c>
      <c r="AB26" s="3">
        <f>(AS10End!$Y$647)</f>
        <v>61595.534071505863</v>
      </c>
      <c r="AC26" s="3"/>
      <c r="AD26" s="3"/>
      <c r="AE26" s="3">
        <f>(AS10End!$Y$824)</f>
        <v>192594.17314271443</v>
      </c>
      <c r="AF26" s="3">
        <f t="shared" si="4"/>
        <v>32711975.072206091</v>
      </c>
      <c r="AG26" s="3">
        <f t="shared" si="5"/>
        <v>9368123.0144994985</v>
      </c>
      <c r="AH26" s="3">
        <f t="shared" si="6"/>
        <v>500007.98002973082</v>
      </c>
      <c r="AI26" s="3">
        <f t="shared" si="7"/>
        <v>755439.67932848807</v>
      </c>
      <c r="AJ26" s="3">
        <f>(AS10End!$Y$229)</f>
        <v>0</v>
      </c>
      <c r="AK26" s="3"/>
      <c r="AL26" s="35" t="s">
        <v>190</v>
      </c>
    </row>
    <row r="27" spans="1:38" x14ac:dyDescent="0.15">
      <c r="A27" s="48">
        <v>31</v>
      </c>
      <c r="B27" s="47">
        <v>91</v>
      </c>
      <c r="C27" s="47">
        <v>151</v>
      </c>
      <c r="D27" s="2" t="s">
        <v>192</v>
      </c>
      <c r="E27" s="18" t="s">
        <v>17</v>
      </c>
      <c r="F27" s="3">
        <f>SUM(AS10End!$Z$13:$Z$15)</f>
        <v>4322246.1123639606</v>
      </c>
      <c r="G27" s="3">
        <f>(AS10End!$Z$946)</f>
        <v>305730265.74408221</v>
      </c>
      <c r="H27" s="3">
        <f>SUM(AS10End!$Z$99:$Z$108)</f>
        <v>24268966.292099975</v>
      </c>
      <c r="I27" s="3">
        <f>SUM(AS10End!$Z$117:$Z$145)</f>
        <v>88768034.239432618</v>
      </c>
      <c r="J27" s="3">
        <f>SUM(AS10End!$Z$151:$Z$160,AS10End!Z$163)</f>
        <v>6975641.4870134266</v>
      </c>
      <c r="K27" s="3">
        <f>(AS10End!$Z$171)</f>
        <v>883179.20157964621</v>
      </c>
      <c r="L27" s="3">
        <f>(AS10End!$Z$183)</f>
        <v>383846.26035519369</v>
      </c>
      <c r="M27" s="3">
        <f>(AS10End!$Z$191)</f>
        <v>25745309.342987932</v>
      </c>
      <c r="N27" s="3">
        <f>(AS10End!$Z$231)</f>
        <v>0</v>
      </c>
      <c r="O27" s="3">
        <f>(AS10End!$Z$213)</f>
        <v>5494904.8327245088</v>
      </c>
      <c r="P27" s="3">
        <f>(AS10End!$Z$251)</f>
        <v>79923.309802836389</v>
      </c>
      <c r="Q27" s="3">
        <f>(AS10End!$Z$257)</f>
        <v>0</v>
      </c>
      <c r="R27" s="3">
        <v>0</v>
      </c>
      <c r="S27" s="3">
        <f>(AS10End!$Z$301)</f>
        <v>1025039.6994953441</v>
      </c>
      <c r="T27" s="3">
        <f>(AS10End!$Z$955)</f>
        <v>1698686.9201434671</v>
      </c>
      <c r="U27" s="3">
        <f>(AS10End!$Z$957)</f>
        <v>3411472.4817460165</v>
      </c>
      <c r="V27" s="3">
        <f>SUM(AS10End!$Z$544:$Z$572)</f>
        <v>6771422.8999754731</v>
      </c>
      <c r="W27" s="3">
        <f>SUM(AS10End!$Z$577:$Z$586,AS10End!$Z$590)</f>
        <v>949288.23677739582</v>
      </c>
      <c r="X27" s="3">
        <f>(AS10End!$Z$597)+AS10End!$Z$601</f>
        <v>500192.34512757458</v>
      </c>
      <c r="Y27" s="3">
        <f>(AS10End!$Z$635)</f>
        <v>1615867.5729423701</v>
      </c>
      <c r="Z27" s="3">
        <f>(AS10End!$Z$638)</f>
        <v>0</v>
      </c>
      <c r="AA27" s="3">
        <f>(AS10End!$Z$645)</f>
        <v>-444577.52654528175</v>
      </c>
      <c r="AB27" s="3">
        <f>(AS10End!$Z$647)</f>
        <v>629515.94798785751</v>
      </c>
      <c r="AC27" s="3"/>
      <c r="AD27" s="3"/>
      <c r="AE27" s="3">
        <f>(AS10End!$Z$824)</f>
        <v>1968342.4344064523</v>
      </c>
      <c r="AF27" s="3">
        <f t="shared" si="4"/>
        <v>334321478.1485461</v>
      </c>
      <c r="AG27" s="3">
        <f t="shared" si="5"/>
        <v>95743675.726446047</v>
      </c>
      <c r="AH27" s="3">
        <f t="shared" si="6"/>
        <v>5110159.4018894834</v>
      </c>
      <c r="AI27" s="3">
        <f t="shared" si="7"/>
        <v>7720711.136752869</v>
      </c>
      <c r="AJ27" s="3">
        <f>(AS10End!$Z$229)</f>
        <v>0</v>
      </c>
      <c r="AK27" s="3"/>
      <c r="AL27" s="35" t="s">
        <v>192</v>
      </c>
    </row>
    <row r="28" spans="1:38" x14ac:dyDescent="0.15">
      <c r="A28" s="48">
        <v>32</v>
      </c>
      <c r="B28" s="47">
        <v>92</v>
      </c>
      <c r="C28" s="47">
        <v>152</v>
      </c>
      <c r="D28" s="2" t="s">
        <v>195</v>
      </c>
      <c r="E28" s="18" t="s">
        <v>18</v>
      </c>
      <c r="F28" s="3">
        <f>SUM(AS10End!$AA$13:$AA$15)</f>
        <v>2081081.4615085742</v>
      </c>
      <c r="G28" s="3">
        <f>(AS10End!$AA$946)</f>
        <v>147203461.28418776</v>
      </c>
      <c r="H28" s="3">
        <f>SUM(AS10End!$AA$99:$AA$108)</f>
        <v>11685057.844344437</v>
      </c>
      <c r="I28" s="3">
        <f>SUM(AS10End!$AA$117:$AA$145)</f>
        <v>42740164.633800894</v>
      </c>
      <c r="J28" s="3">
        <f>SUM(AS10End!$AA$151:$AA$160,AS10End!AA$163)</f>
        <v>3358642.1974509112</v>
      </c>
      <c r="K28" s="3">
        <f>(AS10End!$AA$171)</f>
        <v>425234.43039020023</v>
      </c>
      <c r="L28" s="3">
        <f>(AS10End!$AA$183)</f>
        <v>184798.02186926585</v>
      </c>
      <c r="M28" s="3">
        <f>(AS10End!$AA$191)</f>
        <v>12395893.41134049</v>
      </c>
      <c r="N28" s="3">
        <f>(AS10End!$AA$231)</f>
        <v>0</v>
      </c>
      <c r="O28" s="3">
        <f>(AS10End!$AA$213)</f>
        <v>2645694.9194599488</v>
      </c>
      <c r="P28" s="3">
        <f>(AS10End!$AA$251)</f>
        <v>38481.593608773095</v>
      </c>
      <c r="Q28" s="3">
        <f>(AS10End!$AA$257)</f>
        <v>0</v>
      </c>
      <c r="R28" s="3">
        <v>0</v>
      </c>
      <c r="S28" s="3">
        <f>(AS10End!$AA$301)</f>
        <v>493537.63309035095</v>
      </c>
      <c r="T28" s="3">
        <f>(AS10End!$AA$955)</f>
        <v>817886.29488389159</v>
      </c>
      <c r="U28" s="3">
        <f>(AS10End!$AA$957)</f>
        <v>1642560.8245443788</v>
      </c>
      <c r="V28" s="3">
        <f>SUM(AS10End!$AA$544:$AA$572)</f>
        <v>3260314.7296178211</v>
      </c>
      <c r="W28" s="3">
        <f>SUM(AS10End!$AA$577:$AA$586,AS10End!$AA$590)</f>
        <v>457064.70659652399</v>
      </c>
      <c r="X28" s="3">
        <f>(AS10End!$AA$597)+AS10End!$AA$601</f>
        <v>240833.35135772117</v>
      </c>
      <c r="Y28" s="3">
        <f>(AS10End!$AA$635)</f>
        <v>778010.31289817835</v>
      </c>
      <c r="Z28" s="3">
        <f>(AS10End!$AA$638)</f>
        <v>0</v>
      </c>
      <c r="AA28" s="3">
        <f>(AS10End!$AA$645)</f>
        <v>-214055.45061784255</v>
      </c>
      <c r="AB28" s="3">
        <f>(AS10End!$AA$647)</f>
        <v>303100.27125341294</v>
      </c>
      <c r="AC28" s="3"/>
      <c r="AD28" s="3"/>
      <c r="AE28" s="3">
        <f>(AS10End!$AA$824)</f>
        <v>947720.43138088472</v>
      </c>
      <c r="AF28" s="3">
        <f t="shared" si="4"/>
        <v>160969600.59004077</v>
      </c>
      <c r="AG28" s="3">
        <f t="shared" si="5"/>
        <v>46098806.831251808</v>
      </c>
      <c r="AH28" s="3">
        <f t="shared" si="6"/>
        <v>2460447.1194282705</v>
      </c>
      <c r="AI28" s="3">
        <f t="shared" si="7"/>
        <v>3717379.436214345</v>
      </c>
      <c r="AJ28" s="3">
        <f>(AS10End!$AA$229)</f>
        <v>0</v>
      </c>
      <c r="AK28" s="3"/>
      <c r="AL28" s="35" t="s">
        <v>195</v>
      </c>
    </row>
    <row r="29" spans="1:38" x14ac:dyDescent="0.15">
      <c r="A29" s="48">
        <v>33</v>
      </c>
      <c r="B29" s="47">
        <v>93</v>
      </c>
      <c r="C29" s="47">
        <v>153</v>
      </c>
      <c r="D29" s="2" t="s">
        <v>197</v>
      </c>
      <c r="E29" s="18" t="s">
        <v>19</v>
      </c>
      <c r="F29" s="3">
        <f>SUM(AS10End!$AB$13:$AB$15)</f>
        <v>483926.31095773575</v>
      </c>
      <c r="G29" s="3">
        <f>(AS10End!$AB$946)</f>
        <v>34230100.693813421</v>
      </c>
      <c r="H29" s="3">
        <f>SUM(AS10End!$AB$99:$AB$108)</f>
        <v>2717196.3426372865</v>
      </c>
      <c r="I29" s="3">
        <f>SUM(AS10End!$AB$117:$AB$145)</f>
        <v>13653079.132958606</v>
      </c>
      <c r="J29" s="3">
        <f>SUM(AS10End!$AB$151:$AB$160,AS10End!AB$163)</f>
        <v>781005.14492171723</v>
      </c>
      <c r="K29" s="3">
        <f>(AS10End!$AB$171)</f>
        <v>98882.30374306078</v>
      </c>
      <c r="L29" s="3">
        <f>(AS10End!$AB$183)</f>
        <v>450172.10667710792</v>
      </c>
      <c r="M29" s="3">
        <f>(AS10End!$AB$191)</f>
        <v>2792376.5857162341</v>
      </c>
      <c r="N29" s="3">
        <f>(AS10End!$AB$231)</f>
        <v>0</v>
      </c>
      <c r="O29" s="3">
        <f>(AS10End!$AB$213)</f>
        <v>615219.25305402197</v>
      </c>
      <c r="P29" s="3">
        <f>(AS10End!$AB$251)</f>
        <v>8948.3549679833723</v>
      </c>
      <c r="Q29" s="3">
        <f>(AS10End!$AB$257)</f>
        <v>0</v>
      </c>
      <c r="R29" s="3">
        <v>0</v>
      </c>
      <c r="S29" s="3">
        <f>(AS10End!$AB$301)</f>
        <v>177103.56274286317</v>
      </c>
      <c r="T29" s="3">
        <f>(AS10End!$AB$955)</f>
        <v>1453733.5657280863</v>
      </c>
      <c r="U29" s="3">
        <f>(AS10End!$AB$957)</f>
        <v>1090878.1669220803</v>
      </c>
      <c r="V29" s="3">
        <f>SUM(AS10End!$AB$544:$AB$572)</f>
        <v>781940.97169049643</v>
      </c>
      <c r="W29" s="3">
        <f>SUM(AS10End!$AB$577:$AB$586,AS10End!$AB$590)</f>
        <v>106283.98812024329</v>
      </c>
      <c r="X29" s="3">
        <f>(AS10End!$AB$597)+AS10End!$AB$601</f>
        <v>56002.418662480624</v>
      </c>
      <c r="Y29" s="3">
        <f>(AS10End!$AB$635)</f>
        <v>180915.38825922029</v>
      </c>
      <c r="Z29" s="3">
        <f>(AS10End!$AB$638)</f>
        <v>0</v>
      </c>
      <c r="AA29" s="3">
        <f>(AS10End!$AB$645)</f>
        <v>-59336.504472663</v>
      </c>
      <c r="AB29" s="3">
        <f>(AS10End!$AB$647)</f>
        <v>70481.717717876498</v>
      </c>
      <c r="AC29" s="3"/>
      <c r="AD29" s="3"/>
      <c r="AE29" s="3">
        <f>(AS10End!$AB$824)</f>
        <v>932144.33464599017</v>
      </c>
      <c r="AF29" s="3">
        <f t="shared" si="4"/>
        <v>37431223.347408444</v>
      </c>
      <c r="AG29" s="3">
        <f t="shared" si="5"/>
        <v>14434084.277880322</v>
      </c>
      <c r="AH29" s="3">
        <f t="shared" si="6"/>
        <v>2544611.7326501664</v>
      </c>
      <c r="AI29" s="3">
        <f t="shared" si="7"/>
        <v>888224.95981073973</v>
      </c>
      <c r="AJ29" s="3">
        <f>(AS10End!$AB$229)</f>
        <v>0</v>
      </c>
      <c r="AK29" s="3"/>
      <c r="AL29" s="35" t="s">
        <v>197</v>
      </c>
    </row>
    <row r="30" spans="1:38" x14ac:dyDescent="0.15">
      <c r="A30" s="48">
        <v>34</v>
      </c>
      <c r="B30" s="47">
        <v>94</v>
      </c>
      <c r="C30" s="47">
        <v>154</v>
      </c>
      <c r="D30" s="2" t="s">
        <v>199</v>
      </c>
      <c r="E30" s="18" t="s">
        <v>20</v>
      </c>
      <c r="F30" s="3">
        <f>SUM(AS10End!$AC$13:$AC$15)</f>
        <v>233001.55712779873</v>
      </c>
      <c r="G30" s="3">
        <f>(AS10End!$AC$946)</f>
        <v>16481159.593317572</v>
      </c>
      <c r="H30" s="3">
        <f>SUM(AS10End!$AC$99:$AC$108)</f>
        <v>1308279.7205290641</v>
      </c>
      <c r="I30" s="3">
        <f>SUM(AS10End!$AC$117:$AC$145)</f>
        <v>6573704.7677208111</v>
      </c>
      <c r="J30" s="3">
        <f>SUM(AS10End!$AC$151:$AC$160,AS10End!AC$163)</f>
        <v>376039.51422156749</v>
      </c>
      <c r="K30" s="3">
        <f>(AS10End!$AC$171)</f>
        <v>47609.998098510747</v>
      </c>
      <c r="L30" s="3">
        <f>(AS10End!$AC$183)</f>
        <v>216729.77805663299</v>
      </c>
      <c r="M30" s="3">
        <f>(AS10End!$AC$191)</f>
        <v>1344481.9871404525</v>
      </c>
      <c r="N30" s="3">
        <f>(AS10End!$AC$231)</f>
        <v>0</v>
      </c>
      <c r="O30" s="3">
        <f>(AS10End!$AC$213)</f>
        <v>296216.67739638098</v>
      </c>
      <c r="P30" s="3">
        <f>(AS10End!$AC$251)</f>
        <v>4308.4672068068085</v>
      </c>
      <c r="Q30" s="3">
        <f>(AS10End!$AC$257)</f>
        <v>0</v>
      </c>
      <c r="R30" s="3">
        <v>0</v>
      </c>
      <c r="S30" s="3">
        <f>(AS10End!$AC$301)</f>
        <v>85272.085765082258</v>
      </c>
      <c r="T30" s="3">
        <f>(AS10End!$AC$955)</f>
        <v>699945.79090611555</v>
      </c>
      <c r="U30" s="3">
        <f>(AS10End!$AC$957)</f>
        <v>525237.63592544594</v>
      </c>
      <c r="V30" s="3">
        <f>SUM(AS10End!$AC$544:$AC$572)</f>
        <v>376490.09748060943</v>
      </c>
      <c r="W30" s="3">
        <f>SUM(AS10End!$AC$577:$AC$586,AS10End!$AC$590)</f>
        <v>51173.772057894901</v>
      </c>
      <c r="X30" s="3">
        <f>(AS10End!$AC$597)+AS10End!$AC$601</f>
        <v>26964.127504157339</v>
      </c>
      <c r="Y30" s="3">
        <f>(AS10End!$AC$635)</f>
        <v>87107.409161846808</v>
      </c>
      <c r="Z30" s="3">
        <f>(AS10End!$AC$638)</f>
        <v>0</v>
      </c>
      <c r="AA30" s="3">
        <f>(AS10End!$AC$645)</f>
        <v>-28568.964243945724</v>
      </c>
      <c r="AB30" s="3">
        <f>(AS10End!$AC$647)</f>
        <v>33935.641864162753</v>
      </c>
      <c r="AC30" s="3"/>
      <c r="AD30" s="3"/>
      <c r="AE30" s="3">
        <f>(AS10End!$AC$824)</f>
        <v>448810.23519992118</v>
      </c>
      <c r="AF30" s="3">
        <f t="shared" si="4"/>
        <v>18022440.870974433</v>
      </c>
      <c r="AG30" s="3">
        <f t="shared" si="5"/>
        <v>6949744.2819423787</v>
      </c>
      <c r="AH30" s="3">
        <f t="shared" si="6"/>
        <v>1225183.4268315616</v>
      </c>
      <c r="AI30" s="3">
        <f t="shared" si="7"/>
        <v>427663.86953850434</v>
      </c>
      <c r="AJ30" s="3">
        <f>(AS10End!$AC$229)</f>
        <v>0</v>
      </c>
      <c r="AK30" s="3"/>
      <c r="AL30" s="35" t="s">
        <v>199</v>
      </c>
    </row>
    <row r="31" spans="1:38" x14ac:dyDescent="0.15">
      <c r="A31" s="48">
        <v>35</v>
      </c>
      <c r="B31" s="47">
        <v>95</v>
      </c>
      <c r="C31" s="47">
        <v>155</v>
      </c>
      <c r="D31" s="2" t="s">
        <v>201</v>
      </c>
      <c r="E31" s="18" t="s">
        <v>21</v>
      </c>
      <c r="F31" s="3">
        <f>SUM(AS10End!$AD$13:$AD$15)</f>
        <v>885884.64698164782</v>
      </c>
      <c r="G31" s="3">
        <f>(AS10End!$AD$946)</f>
        <v>62662268.991473615</v>
      </c>
      <c r="H31" s="3">
        <f>SUM(AS10End!$AD$99:$AD$108)</f>
        <v>4974150.9570189193</v>
      </c>
      <c r="I31" s="3">
        <f>SUM(AS10End!$AD$117:$AD$145)</f>
        <v>42544157.585872486</v>
      </c>
      <c r="J31" s="3">
        <f>SUM(AS10End!$AD$151:$AD$160,AS10End!AD$163)</f>
        <v>1429722.7727306853</v>
      </c>
      <c r="K31" s="3">
        <f>(AS10End!$AD$171)</f>
        <v>181015.81327700109</v>
      </c>
      <c r="L31" s="3">
        <f>(AS10End!$AD$183)</f>
        <v>1026120.0079213527</v>
      </c>
      <c r="M31" s="3">
        <f>(AS10End!$AD$191)</f>
        <v>5067068.253798699</v>
      </c>
      <c r="N31" s="3">
        <f>(AS10End!$AD$231)</f>
        <v>0</v>
      </c>
      <c r="O31" s="3">
        <f>(AS10End!$AD$213)</f>
        <v>1126231.9871168865</v>
      </c>
      <c r="P31" s="3">
        <f>(AS10End!$AD$251)</f>
        <v>16381.027653135303</v>
      </c>
      <c r="Q31" s="3">
        <f>(AS10End!$AD$257)</f>
        <v>0</v>
      </c>
      <c r="R31" s="3">
        <v>0</v>
      </c>
      <c r="S31" s="3">
        <f>(AS10End!$AD$301)</f>
        <v>210091.44521688498</v>
      </c>
      <c r="T31" s="3">
        <f>(AS10End!$AD$955)</f>
        <v>342674.51739904541</v>
      </c>
      <c r="U31" s="3">
        <f>(AS10End!$AD$957)</f>
        <v>695622.38625727047</v>
      </c>
      <c r="V31" s="3">
        <f>SUM(AS10End!$AD$544:$AD$572)</f>
        <v>998652.47765888332</v>
      </c>
      <c r="W31" s="3">
        <f>SUM(AS10End!$AD$577:$AD$586,AS10End!$AD$590)</f>
        <v>194565.47652753376</v>
      </c>
      <c r="X31" s="3">
        <f>(AS10End!$AD$597)+AS10End!$AD$601</f>
        <v>102519.0855788434</v>
      </c>
      <c r="Y31" s="3">
        <f>(AS10End!$AD$635)</f>
        <v>331187.12752852245</v>
      </c>
      <c r="Z31" s="3">
        <f>(AS10End!$AD$638)</f>
        <v>0</v>
      </c>
      <c r="AA31" s="3">
        <f>(AS10End!$AD$645)</f>
        <v>-113366.03605178854</v>
      </c>
      <c r="AB31" s="3">
        <f>(AS10End!$AD$647)</f>
        <v>129025.1639667807</v>
      </c>
      <c r="AC31" s="3"/>
      <c r="AD31" s="3"/>
      <c r="AE31" s="3">
        <f>(AS10End!$AD$824)</f>
        <v>399825.032888413</v>
      </c>
      <c r="AF31" s="3">
        <f t="shared" si="4"/>
        <v>68522304.595474184</v>
      </c>
      <c r="AG31" s="3">
        <f t="shared" si="5"/>
        <v>43973880.358603172</v>
      </c>
      <c r="AH31" s="3">
        <f t="shared" si="6"/>
        <v>1038296.9036563159</v>
      </c>
      <c r="AI31" s="3">
        <f t="shared" si="7"/>
        <v>1193217.9541864172</v>
      </c>
      <c r="AJ31" s="3">
        <f>(AS10End!$AD$229)</f>
        <v>0</v>
      </c>
      <c r="AK31" s="3"/>
      <c r="AL31" s="35" t="s">
        <v>201</v>
      </c>
    </row>
    <row r="32" spans="1:38" x14ac:dyDescent="0.15">
      <c r="A32" s="48">
        <v>36</v>
      </c>
      <c r="B32" s="47">
        <v>96</v>
      </c>
      <c r="C32" s="47">
        <v>156</v>
      </c>
      <c r="D32" s="2" t="s">
        <v>202</v>
      </c>
      <c r="E32" s="18" t="s">
        <v>22</v>
      </c>
      <c r="F32" s="3">
        <f>SUM(AS10End!$AE$13:$AE$15)</f>
        <v>1488428.7290413412</v>
      </c>
      <c r="G32" s="3">
        <f>(AS10End!$AE$946)</f>
        <v>105282693.0815496</v>
      </c>
      <c r="H32" s="3">
        <f>SUM(AS10End!$AE$99:$AE$108)</f>
        <v>8357373.8547574319</v>
      </c>
      <c r="I32" s="3">
        <f>SUM(AS10End!$AE$117:$AE$145)</f>
        <v>35865208.656924173</v>
      </c>
      <c r="J32" s="3">
        <f>SUM(AS10End!$AE$151:$AE$160,AS10End!AE$163)</f>
        <v>2402164.2735852511</v>
      </c>
      <c r="K32" s="3">
        <f>(AS10End!$AE$171)</f>
        <v>304135.68833172589</v>
      </c>
      <c r="L32" s="3">
        <f>(AS10End!$AE$183)</f>
        <v>774.59690567408484</v>
      </c>
      <c r="M32" s="3">
        <f>(AS10End!$AE$191)</f>
        <v>8894855.3020803351</v>
      </c>
      <c r="N32" s="3">
        <f>(AS10End!$AE$231)</f>
        <v>0</v>
      </c>
      <c r="O32" s="3">
        <f>(AS10End!$AE$213)</f>
        <v>1892250.9278172634</v>
      </c>
      <c r="P32" s="3">
        <f>(AS10End!$AE$251)</f>
        <v>27522.761855305464</v>
      </c>
      <c r="Q32" s="3">
        <f>(AS10End!$AE$257)</f>
        <v>0</v>
      </c>
      <c r="R32" s="3">
        <v>0</v>
      </c>
      <c r="S32" s="3">
        <f>(AS10End!$AE$301)</f>
        <v>82085.976867630103</v>
      </c>
      <c r="T32" s="3">
        <f>(AS10End!$AE$955)</f>
        <v>7147303.9689683206</v>
      </c>
      <c r="U32" s="3">
        <f>(AS10End!$AE$957)</f>
        <v>8485025.4594022874</v>
      </c>
      <c r="V32" s="3">
        <f>SUM(AS10End!$AE$544:$AE$572)</f>
        <v>5065315.1726443386</v>
      </c>
      <c r="W32" s="3">
        <f>SUM(AS10End!$AE$577:$AE$586,AS10End!$AE$590)</f>
        <v>326901.30247758923</v>
      </c>
      <c r="X32" s="3">
        <f>(AS10End!$AE$597)+AS10End!$AE$601</f>
        <v>172248.5571575319</v>
      </c>
      <c r="Y32" s="3">
        <f>(AS10End!$AE$635)</f>
        <v>556447.65600316739</v>
      </c>
      <c r="Z32" s="3">
        <f>(AS10End!$AE$638)</f>
        <v>0</v>
      </c>
      <c r="AA32" s="3">
        <f>(AS10End!$AE$645)</f>
        <v>-150011.35510710918</v>
      </c>
      <c r="AB32" s="3">
        <f>(AS10End!$AE$647)</f>
        <v>216783.03317678394</v>
      </c>
      <c r="AC32" s="3"/>
      <c r="AD32" s="3"/>
      <c r="AE32" s="3">
        <f>(AS10End!$AE$824)</f>
        <v>8328659.3196384879</v>
      </c>
      <c r="AF32" s="3">
        <f t="shared" si="4"/>
        <v>115128495.66534837</v>
      </c>
      <c r="AG32" s="3">
        <f t="shared" si="5"/>
        <v>38267372.930509426</v>
      </c>
      <c r="AH32" s="3">
        <f t="shared" si="6"/>
        <v>15632329.428370608</v>
      </c>
      <c r="AI32" s="3">
        <f t="shared" si="7"/>
        <v>5392216.4751219274</v>
      </c>
      <c r="AJ32" s="3">
        <f>(AS10End!$AE$229)</f>
        <v>0</v>
      </c>
      <c r="AK32" s="3"/>
      <c r="AL32" s="35" t="s">
        <v>202</v>
      </c>
    </row>
    <row r="33" spans="1:38" x14ac:dyDescent="0.15">
      <c r="A33" s="48">
        <v>37</v>
      </c>
      <c r="B33" s="47">
        <v>97</v>
      </c>
      <c r="C33" s="47">
        <v>157</v>
      </c>
      <c r="D33" s="2" t="s">
        <v>205</v>
      </c>
      <c r="E33" s="18" t="s">
        <v>23</v>
      </c>
      <c r="F33" s="3">
        <f>SUM(AS10End!$AF$13:$AF$15)</f>
        <v>70074.385936228748</v>
      </c>
      <c r="G33" s="3">
        <f>(AS10End!$AF$946)</f>
        <v>4956649.8707356723</v>
      </c>
      <c r="H33" s="3">
        <f>SUM(AS10End!$AF$99:$AF$108)</f>
        <v>393460.45227762725</v>
      </c>
      <c r="I33" s="3">
        <f>SUM(AS10End!$AF$117:$AF$145)</f>
        <v>2555691.2341313316</v>
      </c>
      <c r="J33" s="3">
        <f>SUM(AS10End!$AF$151:$AF$160,AS10End!AF$163)</f>
        <v>113092.54054633208</v>
      </c>
      <c r="K33" s="3">
        <f>(AS10End!$AF$171)</f>
        <v>14318.53684715192</v>
      </c>
      <c r="L33" s="3">
        <f>(AS10End!$AF$183)</f>
        <v>9913.4854515897241</v>
      </c>
      <c r="M33" s="3">
        <f>(AS10End!$AF$191)</f>
        <v>416578.96141295804</v>
      </c>
      <c r="N33" s="3">
        <f>(AS10End!$AF$231)</f>
        <v>0</v>
      </c>
      <c r="O33" s="3">
        <f>(AS10End!$AF$213)</f>
        <v>89086.10752861308</v>
      </c>
      <c r="P33" s="3">
        <f>(AS10End!$AF$251)</f>
        <v>1295.756120967766</v>
      </c>
      <c r="Q33" s="3">
        <f>(AS10End!$AF$257)</f>
        <v>0</v>
      </c>
      <c r="R33" s="3">
        <v>0</v>
      </c>
      <c r="S33" s="3">
        <f>(AS10End!$AF$301)</f>
        <v>16618.44921253392</v>
      </c>
      <c r="T33" s="3">
        <f>(AS10End!$AF$955)</f>
        <v>280223.78870518168</v>
      </c>
      <c r="U33" s="3">
        <f>(AS10End!$AF$957)</f>
        <v>265867.53333955014</v>
      </c>
      <c r="V33" s="3">
        <f>SUM(AS10End!$AF$544:$AF$572)</f>
        <v>93558.49548244114</v>
      </c>
      <c r="W33" s="3">
        <f>SUM(AS10End!$AF$577:$AF$586,AS10End!$AF$590)</f>
        <v>15390.329134284115</v>
      </c>
      <c r="X33" s="3">
        <f>(AS10End!$AF$597)+AS10End!$AF$601</f>
        <v>8109.3650207823948</v>
      </c>
      <c r="Y33" s="3">
        <f>(AS10End!$AF$635)</f>
        <v>26197.24212471363</v>
      </c>
      <c r="Z33" s="3">
        <f>(AS10End!$AF$638)</f>
        <v>0</v>
      </c>
      <c r="AA33" s="3">
        <f>(AS10End!$AF$645)</f>
        <v>-7294.3589893522003</v>
      </c>
      <c r="AB33" s="3">
        <f>(AS10End!$AF$647)</f>
        <v>10206.023059659921</v>
      </c>
      <c r="AC33" s="3"/>
      <c r="AD33" s="3"/>
      <c r="AE33" s="3">
        <f>(AS10End!$AF$824)</f>
        <v>243314.77471651114</v>
      </c>
      <c r="AF33" s="3">
        <f t="shared" si="4"/>
        <v>5420184.7089495277</v>
      </c>
      <c r="AG33" s="3">
        <f t="shared" si="5"/>
        <v>2668783.7746776636</v>
      </c>
      <c r="AH33" s="3">
        <f t="shared" si="6"/>
        <v>546091.32204473182</v>
      </c>
      <c r="AI33" s="3">
        <f t="shared" si="7"/>
        <v>108948.82461672525</v>
      </c>
      <c r="AJ33" s="3">
        <f>(AS10End!$AF$229)</f>
        <v>0</v>
      </c>
      <c r="AK33" s="3"/>
      <c r="AL33" s="35" t="s">
        <v>205</v>
      </c>
    </row>
    <row r="34" spans="1:38" x14ac:dyDescent="0.15">
      <c r="A34" s="48">
        <v>38</v>
      </c>
      <c r="B34" s="47">
        <v>98</v>
      </c>
      <c r="C34" s="47">
        <v>158</v>
      </c>
      <c r="D34" s="2" t="s">
        <v>206</v>
      </c>
      <c r="E34" s="18" t="s">
        <v>24</v>
      </c>
      <c r="F34" s="3">
        <f>SUM(AS10End!$AG$13:$AG$15)</f>
        <v>60523.45036177586</v>
      </c>
      <c r="G34" s="3">
        <f>(AS10End!$AG$946)</f>
        <v>4281072.8685540333</v>
      </c>
      <c r="H34" s="3">
        <f>SUM(AS10End!$AG$99:$AG$108)</f>
        <v>339832.93374013191</v>
      </c>
      <c r="I34" s="3">
        <f>SUM(AS10End!$AG$117:$AG$145)</f>
        <v>1630638.5928976578</v>
      </c>
      <c r="J34" s="3">
        <f>SUM(AS10End!$AG$151:$AG$160,AS10End!AG$163)</f>
        <v>97678.355259111733</v>
      </c>
      <c r="K34" s="3">
        <f>(AS10End!$AG$171)</f>
        <v>12366.961801285201</v>
      </c>
      <c r="L34" s="3">
        <f>(AS10End!$AG$183)</f>
        <v>994.91567585841335</v>
      </c>
      <c r="M34" s="3">
        <f>(AS10End!$AG$191)</f>
        <v>361475.14401806792</v>
      </c>
      <c r="N34" s="3">
        <f>(AS10End!$AG$231)</f>
        <v>0</v>
      </c>
      <c r="O34" s="3">
        <f>(AS10End!$AG$213)</f>
        <v>76943.929438620427</v>
      </c>
      <c r="P34" s="3">
        <f>(AS10End!$AG$251)</f>
        <v>1119.1483196118095</v>
      </c>
      <c r="Q34" s="3">
        <f>(AS10End!$AG$257)</f>
        <v>0</v>
      </c>
      <c r="R34" s="3">
        <v>0</v>
      </c>
      <c r="S34" s="3">
        <f>(AS10End!$AG$301)</f>
        <v>14353.402781436065</v>
      </c>
      <c r="T34" s="3">
        <f>(AS10End!$AG$955)</f>
        <v>1238582.6247537613</v>
      </c>
      <c r="U34" s="3">
        <f>(AS10End!$AG$957)</f>
        <v>1279901.7663463962</v>
      </c>
      <c r="V34" s="3">
        <f>SUM(AS10End!$AG$544:$AG$572)</f>
        <v>137690.17138208234</v>
      </c>
      <c r="W34" s="3">
        <f>SUM(AS10End!$AG$577:$AG$586,AS10End!$AG$590)</f>
        <v>13292.671908076769</v>
      </c>
      <c r="X34" s="3">
        <f>(AS10End!$AG$597)+AS10End!$AG$601</f>
        <v>7004.0820871053202</v>
      </c>
      <c r="Y34" s="3">
        <f>(AS10End!$AG$635)</f>
        <v>22626.633999953392</v>
      </c>
      <c r="Z34" s="3">
        <f>(AS10End!$AG$638)</f>
        <v>0</v>
      </c>
      <c r="AA34" s="3">
        <f>(AS10End!$AG$645)</f>
        <v>-6122.4793427750683</v>
      </c>
      <c r="AB34" s="3">
        <f>(AS10End!$AG$647)</f>
        <v>8814.9717159791999</v>
      </c>
      <c r="AC34" s="3"/>
      <c r="AD34" s="3"/>
      <c r="AE34" s="3">
        <f>(AS10End!$AG$824)</f>
        <v>1264632.6537608111</v>
      </c>
      <c r="AF34" s="3">
        <f t="shared" si="4"/>
        <v>4681429.2526559411</v>
      </c>
      <c r="AG34" s="3">
        <f t="shared" si="5"/>
        <v>1728316.9481567694</v>
      </c>
      <c r="AH34" s="3">
        <f t="shared" si="6"/>
        <v>2518484.3911001575</v>
      </c>
      <c r="AI34" s="3">
        <f t="shared" si="7"/>
        <v>150982.8432901591</v>
      </c>
      <c r="AJ34" s="3">
        <f>(AS10End!$AG$229)</f>
        <v>0</v>
      </c>
      <c r="AK34" s="3"/>
      <c r="AL34" s="35" t="s">
        <v>206</v>
      </c>
    </row>
    <row r="35" spans="1:38" x14ac:dyDescent="0.15">
      <c r="A35" s="48">
        <v>39</v>
      </c>
      <c r="B35" s="47">
        <v>99</v>
      </c>
      <c r="C35" s="47">
        <v>159</v>
      </c>
      <c r="D35" s="2"/>
      <c r="E35" s="1"/>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5"/>
    </row>
    <row r="36" spans="1:38" x14ac:dyDescent="0.15">
      <c r="A36" s="48">
        <v>40</v>
      </c>
      <c r="B36" s="47">
        <v>100</v>
      </c>
      <c r="C36" s="47">
        <v>160</v>
      </c>
      <c r="D36" s="2"/>
      <c r="E36" s="18" t="s">
        <v>25</v>
      </c>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5"/>
    </row>
    <row r="37" spans="1:38" x14ac:dyDescent="0.15">
      <c r="A37" s="48">
        <v>41</v>
      </c>
      <c r="B37" s="47">
        <v>101</v>
      </c>
      <c r="C37" s="47">
        <v>161</v>
      </c>
      <c r="D37" s="2" t="s">
        <v>208</v>
      </c>
      <c r="E37" s="18" t="s">
        <v>26</v>
      </c>
      <c r="F37" s="3">
        <f>SUM(AS10End!$AI$13:$AI$15)</f>
        <v>0</v>
      </c>
      <c r="G37" s="3">
        <f>(AS10End!$AI$946)</f>
        <v>0</v>
      </c>
      <c r="H37" s="3">
        <f>SUM(AS10End!$AI$99:$AI$108)</f>
        <v>0</v>
      </c>
      <c r="I37" s="3">
        <f>SUM(AS10End!$AI$117:$AI$145)</f>
        <v>0</v>
      </c>
      <c r="J37" s="3">
        <f>SUM(AS10End!$AI$151:$AI$160,AS10End!AI$163)</f>
        <v>0</v>
      </c>
      <c r="K37" s="3">
        <f>(AS10End!$AI$171)</f>
        <v>0</v>
      </c>
      <c r="L37" s="3">
        <f>(AS10End!$AI$183)</f>
        <v>0</v>
      </c>
      <c r="M37" s="3">
        <f>(AS10End!$AI$191)</f>
        <v>0</v>
      </c>
      <c r="N37" s="3">
        <f>(AS10End!$AI$231)</f>
        <v>0</v>
      </c>
      <c r="O37" s="3">
        <f>(AS10End!$AI$213)</f>
        <v>0</v>
      </c>
      <c r="P37" s="3">
        <f>(AS10End!$AI$251)</f>
        <v>0</v>
      </c>
      <c r="Q37" s="3">
        <f>(AS10End!$AI$257)</f>
        <v>0</v>
      </c>
      <c r="R37" s="3">
        <v>0</v>
      </c>
      <c r="S37" s="3">
        <f>(AS10End!$AI$301)</f>
        <v>0</v>
      </c>
      <c r="T37" s="3">
        <f>(AS10End!$AI$955)</f>
        <v>1621482.734078581</v>
      </c>
      <c r="U37" s="3">
        <f>(AS10End!$AI$957)</f>
        <v>1643950.2182227941</v>
      </c>
      <c r="V37" s="3">
        <f>SUM(AS10End!$AI$544:$AI$572)</f>
        <v>0</v>
      </c>
      <c r="W37" s="3">
        <f>SUM(AS10End!$AI$577:$AI$586,AS10End!$AI$590)</f>
        <v>0</v>
      </c>
      <c r="X37" s="3">
        <f>(AS10End!$AI$597)+AS10End!$AI$601</f>
        <v>0</v>
      </c>
      <c r="Y37" s="3">
        <f>(AS10End!$AI$635)</f>
        <v>0</v>
      </c>
      <c r="Z37" s="3">
        <f>(AS10End!$AI$638)</f>
        <v>0</v>
      </c>
      <c r="AA37" s="3">
        <f>(AS10End!$AI$645)</f>
        <v>0</v>
      </c>
      <c r="AB37" s="3">
        <f>(AS10End!$AI$647)</f>
        <v>0</v>
      </c>
      <c r="AC37" s="3"/>
      <c r="AD37" s="3"/>
      <c r="AE37" s="3">
        <f>(AS10End!$AI$824)</f>
        <v>1650539.6143675067</v>
      </c>
      <c r="AF37" s="3">
        <f>SUM($F37:$H37)</f>
        <v>0</v>
      </c>
      <c r="AG37" s="3">
        <f>SUM($I37:$J37)</f>
        <v>0</v>
      </c>
      <c r="AH37" s="3">
        <f>SUM($T37:$U37)</f>
        <v>3265432.9523013751</v>
      </c>
      <c r="AI37" s="3">
        <f>SUM($V37:$W37)</f>
        <v>0</v>
      </c>
      <c r="AJ37" s="3">
        <f>(AS10End!$AI$229)</f>
        <v>0</v>
      </c>
      <c r="AK37" s="3"/>
      <c r="AL37" s="35" t="s">
        <v>208</v>
      </c>
    </row>
    <row r="38" spans="1:38" x14ac:dyDescent="0.15">
      <c r="A38" s="48">
        <v>42</v>
      </c>
      <c r="B38" s="47">
        <v>102</v>
      </c>
      <c r="C38" s="47">
        <v>162</v>
      </c>
      <c r="D38" s="2" t="s">
        <v>209</v>
      </c>
      <c r="E38" s="18" t="s">
        <v>27</v>
      </c>
      <c r="F38" s="3">
        <f>SUM(AS10End!$AJ$13:$AJ$15)</f>
        <v>0</v>
      </c>
      <c r="G38" s="3">
        <f>(AS10End!$AJ$946)</f>
        <v>0</v>
      </c>
      <c r="H38" s="3">
        <f>SUM(AS10End!$AJ$99:$AJ$108)</f>
        <v>0</v>
      </c>
      <c r="I38" s="3">
        <f>SUM(AS10End!$AJ$117:$AJ$145)</f>
        <v>0</v>
      </c>
      <c r="J38" s="3">
        <f>SUM(AS10End!$AJ$151:$AJ$160,AS10End!AJ$163)</f>
        <v>0</v>
      </c>
      <c r="K38" s="3">
        <f>(AS10End!$AJ$171)</f>
        <v>0</v>
      </c>
      <c r="L38" s="3">
        <f>(AS10End!$AJ$183)</f>
        <v>0</v>
      </c>
      <c r="M38" s="3">
        <f>(AS10End!$AJ$191)</f>
        <v>0</v>
      </c>
      <c r="N38" s="3">
        <f>(AS10End!$AJ$231)</f>
        <v>0</v>
      </c>
      <c r="O38" s="3">
        <f>(AS10End!$AJ$213)</f>
        <v>0</v>
      </c>
      <c r="P38" s="3">
        <f>(AS10End!$AJ$251)</f>
        <v>0</v>
      </c>
      <c r="Q38" s="3">
        <f>(AS10End!$AJ$257)</f>
        <v>0</v>
      </c>
      <c r="R38" s="3">
        <v>0</v>
      </c>
      <c r="S38" s="3">
        <f>(AS10End!$AJ$301)</f>
        <v>0</v>
      </c>
      <c r="T38" s="3">
        <f>(AS10End!$AJ$955)</f>
        <v>14320938.055337453</v>
      </c>
      <c r="U38" s="3">
        <f>(AS10End!$AJ$957)</f>
        <v>14880119.54614827</v>
      </c>
      <c r="V38" s="3">
        <f>SUM(AS10End!$AJ$544:$AJ$572)</f>
        <v>0</v>
      </c>
      <c r="W38" s="3">
        <f>SUM(AS10End!$AJ$577:$AJ$586,AS10End!$AJ$590)</f>
        <v>0</v>
      </c>
      <c r="X38" s="3">
        <f>(AS10End!$AJ$597)+AS10End!$AJ$601</f>
        <v>0</v>
      </c>
      <c r="Y38" s="3">
        <f>(AS10End!$AJ$635)</f>
        <v>0</v>
      </c>
      <c r="Z38" s="3">
        <f>(AS10End!$AJ$638)</f>
        <v>0</v>
      </c>
      <c r="AA38" s="3">
        <f>(AS10End!$AJ$645)</f>
        <v>0</v>
      </c>
      <c r="AB38" s="3">
        <f>(AS10End!$AJ$647)</f>
        <v>0</v>
      </c>
      <c r="AC38" s="3"/>
      <c r="AD38" s="3"/>
      <c r="AE38" s="3">
        <f>(AS10End!$AJ$824)</f>
        <v>14939763.081143053</v>
      </c>
      <c r="AF38" s="3">
        <f>SUM($F38:$H38)</f>
        <v>0</v>
      </c>
      <c r="AG38" s="3">
        <f>SUM($I38:$J38)</f>
        <v>0</v>
      </c>
      <c r="AH38" s="3">
        <f>SUM($T38:$U38)</f>
        <v>29201057.601485722</v>
      </c>
      <c r="AI38" s="3">
        <f>SUM($V38:$W38)</f>
        <v>0</v>
      </c>
      <c r="AJ38" s="3">
        <f>(AS10End!$AJ$229)</f>
        <v>0</v>
      </c>
      <c r="AK38" s="3"/>
      <c r="AL38" s="35" t="s">
        <v>209</v>
      </c>
    </row>
    <row r="39" spans="1:38" x14ac:dyDescent="0.15">
      <c r="A39" s="48">
        <v>43</v>
      </c>
      <c r="B39" s="47">
        <v>103</v>
      </c>
      <c r="C39" s="47">
        <v>163</v>
      </c>
      <c r="D39" s="2" t="s">
        <v>712</v>
      </c>
      <c r="E39" s="18" t="s">
        <v>28</v>
      </c>
      <c r="F39" s="3">
        <f>SUM(AS10End!$AK$13:$AK$15)</f>
        <v>0</v>
      </c>
      <c r="G39" s="3">
        <f>(AS10End!$AK$946)</f>
        <v>0</v>
      </c>
      <c r="H39" s="3">
        <f>SUM(AS10End!$AK$99:$AK$108)</f>
        <v>0</v>
      </c>
      <c r="I39" s="3">
        <f>SUM(AS10End!$AK$117:$AK$145)</f>
        <v>0</v>
      </c>
      <c r="J39" s="3">
        <f>SUM(AS10End!$AK$151:$AK$160,AS10End!AK$163)</f>
        <v>0</v>
      </c>
      <c r="K39" s="3">
        <f>(AS10End!$AK$171)</f>
        <v>0</v>
      </c>
      <c r="L39" s="3">
        <f>(AS10End!$AK$183)</f>
        <v>0</v>
      </c>
      <c r="M39" s="3">
        <f>(AS10End!$AK$191)</f>
        <v>0</v>
      </c>
      <c r="N39" s="3">
        <f>(AS10End!$AK$231)</f>
        <v>0</v>
      </c>
      <c r="O39" s="3">
        <f>(AS10End!$AK$213)</f>
        <v>0</v>
      </c>
      <c r="P39" s="3">
        <f>(AS10End!$AK$251)</f>
        <v>0</v>
      </c>
      <c r="Q39" s="3">
        <f>(AS10End!$AK$257)</f>
        <v>0</v>
      </c>
      <c r="R39" s="3">
        <v>0</v>
      </c>
      <c r="S39" s="3">
        <f>(AS10End!$AK$301)</f>
        <v>0</v>
      </c>
      <c r="T39" s="3">
        <f>(AS10End!$AK$955)</f>
        <v>2194048.2485405272</v>
      </c>
      <c r="U39" s="3">
        <f>(AS10End!$AK$957)</f>
        <v>0</v>
      </c>
      <c r="V39" s="3">
        <f>SUM(AS10End!$AK$544:$AK$572)</f>
        <v>0</v>
      </c>
      <c r="W39" s="3">
        <f>SUM(AS10End!$AK$577:$AK$586,AS10End!$AK$590)</f>
        <v>0</v>
      </c>
      <c r="X39" s="3">
        <f>(AS10End!$AK$597)+AS10End!$AK$601</f>
        <v>0</v>
      </c>
      <c r="Y39" s="3">
        <f>(AS10End!$AK$635)</f>
        <v>0</v>
      </c>
      <c r="Z39" s="3">
        <f>(AS10End!$AK$638)</f>
        <v>0</v>
      </c>
      <c r="AA39" s="3">
        <f>(AS10End!$AK$645)</f>
        <v>0</v>
      </c>
      <c r="AB39" s="3">
        <f>(AS10End!$AK$647)</f>
        <v>0</v>
      </c>
      <c r="AC39" s="3"/>
      <c r="AD39" s="3"/>
      <c r="AE39" s="3">
        <f>(AS10End!$AK$824)</f>
        <v>0</v>
      </c>
      <c r="AF39" s="3">
        <f>SUM($F39:$H39)</f>
        <v>0</v>
      </c>
      <c r="AG39" s="3">
        <f>SUM($I39:$J39)</f>
        <v>0</v>
      </c>
      <c r="AH39" s="3">
        <f>SUM($T39:$U39)</f>
        <v>2194048.2485405272</v>
      </c>
      <c r="AI39" s="3">
        <f>SUM($V39:$W39)</f>
        <v>0</v>
      </c>
      <c r="AJ39" s="3">
        <f>(AS10End!$AK$229)</f>
        <v>0</v>
      </c>
      <c r="AK39" s="3"/>
      <c r="AL39" s="35" t="s">
        <v>712</v>
      </c>
    </row>
    <row r="40" spans="1:38" x14ac:dyDescent="0.15">
      <c r="A40" s="48">
        <v>44</v>
      </c>
      <c r="B40" s="47">
        <v>104</v>
      </c>
      <c r="C40" s="47">
        <v>164</v>
      </c>
      <c r="D40" s="2" t="s">
        <v>713</v>
      </c>
      <c r="E40" s="18" t="s">
        <v>29</v>
      </c>
      <c r="F40" s="3">
        <f>SUM(AS10End!$AL$13:$AL$15)</f>
        <v>0</v>
      </c>
      <c r="G40" s="3">
        <f>(AS10End!$AL$946)</f>
        <v>0</v>
      </c>
      <c r="H40" s="3">
        <f>SUM(AS10End!$AL$99:$AL$108)</f>
        <v>0</v>
      </c>
      <c r="I40" s="3">
        <f>SUM(AS10End!$AL$117:$AL$145)</f>
        <v>0</v>
      </c>
      <c r="J40" s="3">
        <f>SUM(AS10End!$AL$151:$AL$160,AS10End!AL$163)</f>
        <v>0</v>
      </c>
      <c r="K40" s="3">
        <f>(AS10End!$AL$171)</f>
        <v>0</v>
      </c>
      <c r="L40" s="3">
        <f>(AS10End!$AL$183)</f>
        <v>0</v>
      </c>
      <c r="M40" s="3">
        <f>(AS10End!$AL$191)</f>
        <v>0</v>
      </c>
      <c r="N40" s="3">
        <f>(AS10End!$AL$231)</f>
        <v>0</v>
      </c>
      <c r="O40" s="3">
        <f>(AS10End!$AL$213)</f>
        <v>0</v>
      </c>
      <c r="P40" s="3">
        <f>(AS10End!$AL$251)</f>
        <v>0</v>
      </c>
      <c r="Q40" s="3">
        <f>(AS10End!$AL$257)</f>
        <v>0</v>
      </c>
      <c r="R40" s="3">
        <v>0</v>
      </c>
      <c r="S40" s="3">
        <f>(AS10End!$AL$301)</f>
        <v>0</v>
      </c>
      <c r="T40" s="3">
        <f>(AS10End!$AL$955)</f>
        <v>0</v>
      </c>
      <c r="U40" s="3">
        <f>(AS10End!$AL$957)</f>
        <v>0</v>
      </c>
      <c r="V40" s="3">
        <f>SUM(AS10End!$AL$544:$AL$572)</f>
        <v>0</v>
      </c>
      <c r="W40" s="3">
        <f>SUM(AS10End!$AL$577:$AL$586,AS10End!$AL$590)</f>
        <v>0</v>
      </c>
      <c r="X40" s="3">
        <f>(AS10End!$AL$597)+AS10End!$AL$601</f>
        <v>0</v>
      </c>
      <c r="Y40" s="3">
        <f>(AS10End!$AL$635)</f>
        <v>0</v>
      </c>
      <c r="Z40" s="3">
        <f>(AS10End!$AL$638)</f>
        <v>0</v>
      </c>
      <c r="AA40" s="3">
        <f>(AS10End!$AL$645)</f>
        <v>0</v>
      </c>
      <c r="AB40" s="3">
        <f>(AS10End!$AL$647)</f>
        <v>0</v>
      </c>
      <c r="AC40" s="3"/>
      <c r="AD40" s="3"/>
      <c r="AE40" s="3">
        <f>(AS10End!$AL$824)</f>
        <v>0</v>
      </c>
      <c r="AF40" s="3">
        <f>SUM($F40:$H40)</f>
        <v>0</v>
      </c>
      <c r="AG40" s="3">
        <f>SUM($I40:$J40)</f>
        <v>0</v>
      </c>
      <c r="AH40" s="3">
        <f>SUM($T40:$U40)</f>
        <v>0</v>
      </c>
      <c r="AI40" s="3">
        <f>SUM($V40:$W40)</f>
        <v>0</v>
      </c>
      <c r="AJ40" s="3">
        <f>(AS10End!$AL$229)</f>
        <v>0</v>
      </c>
      <c r="AK40" s="3"/>
      <c r="AL40" s="35" t="s">
        <v>713</v>
      </c>
    </row>
    <row r="41" spans="1:38" x14ac:dyDescent="0.15">
      <c r="A41" s="48">
        <v>45</v>
      </c>
      <c r="B41" s="47">
        <v>105</v>
      </c>
      <c r="C41" s="47">
        <v>165</v>
      </c>
      <c r="D41" s="2"/>
      <c r="E41" s="1"/>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5"/>
    </row>
    <row r="42" spans="1:38" x14ac:dyDescent="0.15">
      <c r="A42" s="48">
        <v>46</v>
      </c>
      <c r="B42" s="47">
        <v>106</v>
      </c>
      <c r="C42" s="47">
        <v>166</v>
      </c>
      <c r="D42" s="2"/>
      <c r="E42" s="18" t="s">
        <v>30</v>
      </c>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5"/>
    </row>
    <row r="43" spans="1:38" x14ac:dyDescent="0.15">
      <c r="A43" s="48">
        <v>47</v>
      </c>
      <c r="B43" s="47">
        <v>107</v>
      </c>
      <c r="C43" s="47">
        <v>167</v>
      </c>
      <c r="D43" s="2" t="s">
        <v>714</v>
      </c>
      <c r="E43" s="18" t="s">
        <v>31</v>
      </c>
      <c r="F43" s="3">
        <f>SUM(AS10End!$AM$13:$AM$15)</f>
        <v>0</v>
      </c>
      <c r="G43" s="3">
        <f>(AS10End!$AM$946)</f>
        <v>0</v>
      </c>
      <c r="H43" s="3">
        <f>SUM(AS10End!$AM$99:$AM$108)</f>
        <v>0</v>
      </c>
      <c r="I43" s="3">
        <f>SUM(AS10End!$AM$117:$AM$145)</f>
        <v>0</v>
      </c>
      <c r="J43" s="3">
        <f>SUM(AS10End!$AM$151:$AM$160,AS10End!AM$163)</f>
        <v>0</v>
      </c>
      <c r="K43" s="3">
        <f>(AS10End!$AM$171)</f>
        <v>0</v>
      </c>
      <c r="L43" s="3">
        <f>(AS10End!$AM$183)</f>
        <v>0</v>
      </c>
      <c r="M43" s="3">
        <f>(AS10End!$AM$191)</f>
        <v>0</v>
      </c>
      <c r="N43" s="3">
        <f>(AS10End!$AM$231)</f>
        <v>0</v>
      </c>
      <c r="O43" s="3">
        <f>(AS10End!$AM$213)</f>
        <v>0</v>
      </c>
      <c r="P43" s="3">
        <f>(AS10End!$AM$251)</f>
        <v>0</v>
      </c>
      <c r="Q43" s="3">
        <f>(AS10End!$AM$257)</f>
        <v>0</v>
      </c>
      <c r="R43" s="3">
        <v>0</v>
      </c>
      <c r="S43" s="3">
        <f>(AS10End!$AM$301)</f>
        <v>0</v>
      </c>
      <c r="T43" s="3">
        <f>(AS10End!$AM$955)</f>
        <v>6198503.7987023108</v>
      </c>
      <c r="U43" s="3">
        <f>(AS10End!$AM$957)</f>
        <v>6084707.9038061555</v>
      </c>
      <c r="V43" s="3">
        <f>SUM(AS10End!$AM$544:$AM$572)</f>
        <v>0</v>
      </c>
      <c r="W43" s="3">
        <f>SUM(AS10End!$AM$577:$AM$586,AS10End!$AM$590)</f>
        <v>0</v>
      </c>
      <c r="X43" s="3">
        <f>(AS10End!$AM$597)+AS10End!$AM$601</f>
        <v>0</v>
      </c>
      <c r="Y43" s="3">
        <f>(AS10End!$AM$635)</f>
        <v>0</v>
      </c>
      <c r="Z43" s="3">
        <f>(AS10End!$AM$638)</f>
        <v>0</v>
      </c>
      <c r="AA43" s="3">
        <f>(AS10End!$AM$645)</f>
        <v>0</v>
      </c>
      <c r="AB43" s="3">
        <f>(AS10End!$AM$647)</f>
        <v>0</v>
      </c>
      <c r="AC43" s="3"/>
      <c r="AD43" s="3"/>
      <c r="AE43" s="3">
        <f>(AS10End!$AM$824)</f>
        <v>6109097.0552285053</v>
      </c>
      <c r="AF43" s="3">
        <f>SUM($F43:$H43)</f>
        <v>0</v>
      </c>
      <c r="AG43" s="3">
        <f>SUM($I43:$J43)</f>
        <v>0</v>
      </c>
      <c r="AH43" s="3">
        <f>SUM($T43:$U43)</f>
        <v>12283211.702508466</v>
      </c>
      <c r="AI43" s="3">
        <f>SUM($V43:$W43)</f>
        <v>0</v>
      </c>
      <c r="AJ43" s="3">
        <f>(AS10End!$AM$229)</f>
        <v>0</v>
      </c>
      <c r="AK43" s="3"/>
      <c r="AL43" s="35" t="s">
        <v>714</v>
      </c>
    </row>
    <row r="44" spans="1:38" x14ac:dyDescent="0.15">
      <c r="A44" s="48">
        <v>48</v>
      </c>
      <c r="B44" s="47">
        <v>108</v>
      </c>
      <c r="C44" s="47">
        <v>168</v>
      </c>
      <c r="D44" s="2" t="s">
        <v>715</v>
      </c>
      <c r="E44" s="18" t="s">
        <v>32</v>
      </c>
      <c r="F44" s="3">
        <f>SUM(AS10End!$AN$13:$AN$15)</f>
        <v>0</v>
      </c>
      <c r="G44" s="3">
        <f>(AS10End!$AN$946)</f>
        <v>0</v>
      </c>
      <c r="H44" s="3">
        <f>SUM(AS10End!$AN$99:$AN$108)</f>
        <v>0</v>
      </c>
      <c r="I44" s="3">
        <f>SUM(AS10End!$AN$117:$AN$145)</f>
        <v>0</v>
      </c>
      <c r="J44" s="3">
        <f>SUM(AS10End!$AN$151:$AN$160,AS10End!AN$163)</f>
        <v>0</v>
      </c>
      <c r="K44" s="3">
        <f>(AS10End!$AN$171)</f>
        <v>0</v>
      </c>
      <c r="L44" s="3">
        <f>(AS10End!$AN$183)</f>
        <v>0</v>
      </c>
      <c r="M44" s="3">
        <f>(AS10End!$AN$191)</f>
        <v>0</v>
      </c>
      <c r="N44" s="3">
        <f>(AS10End!$AN$231)</f>
        <v>0</v>
      </c>
      <c r="O44" s="3">
        <f>(AS10End!$AN$213)</f>
        <v>0</v>
      </c>
      <c r="P44" s="3">
        <f>(AS10End!$AN$251)</f>
        <v>0</v>
      </c>
      <c r="Q44" s="3">
        <f>(AS10End!$AN$257)</f>
        <v>0</v>
      </c>
      <c r="R44" s="3">
        <v>0</v>
      </c>
      <c r="S44" s="3">
        <f>(AS10End!$AN$301)</f>
        <v>0</v>
      </c>
      <c r="T44" s="3">
        <f>(AS10End!$AN$955)</f>
        <v>0</v>
      </c>
      <c r="U44" s="3">
        <f>(AS10End!$AN$957)</f>
        <v>0</v>
      </c>
      <c r="V44" s="3">
        <f>SUM(AS10End!$AN$544:$AN$572)</f>
        <v>0</v>
      </c>
      <c r="W44" s="3">
        <f>SUM(AS10End!$AN$577:$AN$586,AS10End!$AN$590)</f>
        <v>0</v>
      </c>
      <c r="X44" s="3">
        <f>(AS10End!$AN$597)+AS10End!$AN$601</f>
        <v>0</v>
      </c>
      <c r="Y44" s="3">
        <f>(AS10End!$AN$635)</f>
        <v>0</v>
      </c>
      <c r="Z44" s="3">
        <f>(AS10End!$AN$638)</f>
        <v>0</v>
      </c>
      <c r="AA44" s="3">
        <f>(AS10End!$AN$645)</f>
        <v>0</v>
      </c>
      <c r="AB44" s="3">
        <f>(AS10End!$AN$647)</f>
        <v>0</v>
      </c>
      <c r="AC44" s="3"/>
      <c r="AD44" s="3"/>
      <c r="AE44" s="3">
        <f>(AS10End!$AN$824)</f>
        <v>0</v>
      </c>
      <c r="AF44" s="3">
        <f>SUM($F44:$H44)</f>
        <v>0</v>
      </c>
      <c r="AG44" s="3">
        <f>SUM($I44:$J44)</f>
        <v>0</v>
      </c>
      <c r="AH44" s="3">
        <f>SUM($T44:$U44)</f>
        <v>0</v>
      </c>
      <c r="AI44" s="3">
        <f>SUM($V44:$W44)</f>
        <v>0</v>
      </c>
      <c r="AJ44" s="3">
        <f>(AS10End!$AN$229)</f>
        <v>0</v>
      </c>
      <c r="AK44" s="3"/>
      <c r="AL44" s="35" t="s">
        <v>715</v>
      </c>
    </row>
    <row r="45" spans="1:38" x14ac:dyDescent="0.15">
      <c r="A45" s="48">
        <v>49</v>
      </c>
      <c r="B45" s="47">
        <v>109</v>
      </c>
      <c r="C45" s="47">
        <v>169</v>
      </c>
      <c r="D45" s="2" t="s">
        <v>212</v>
      </c>
      <c r="E45" s="18" t="s">
        <v>33</v>
      </c>
      <c r="F45" s="3">
        <f>SUM(AS10End!$AO$13:$AO$15)</f>
        <v>0</v>
      </c>
      <c r="G45" s="3">
        <f>(AS10End!$AO$946)</f>
        <v>0</v>
      </c>
      <c r="H45" s="3">
        <f>SUM(AS10End!$AO$99:$AO$108)</f>
        <v>0</v>
      </c>
      <c r="I45" s="3">
        <f>SUM(AS10End!$AO$117:$AO$145)</f>
        <v>0</v>
      </c>
      <c r="J45" s="3">
        <f>SUM(AS10End!$AO$151:$AO$160,AS10End!AO$163)</f>
        <v>0</v>
      </c>
      <c r="K45" s="3">
        <f>(AS10End!$AO$171)</f>
        <v>0</v>
      </c>
      <c r="L45" s="3">
        <f>(AS10End!$AO$183)</f>
        <v>0</v>
      </c>
      <c r="M45" s="3">
        <f>(AS10End!$AO$191)</f>
        <v>0</v>
      </c>
      <c r="N45" s="3">
        <f>(AS10End!$AO$231)</f>
        <v>0</v>
      </c>
      <c r="O45" s="3">
        <f>(AS10End!$AO$213)</f>
        <v>0</v>
      </c>
      <c r="P45" s="3">
        <f>(AS10End!$AO$251)</f>
        <v>0</v>
      </c>
      <c r="Q45" s="3">
        <f>(AS10End!$AO$257)</f>
        <v>0</v>
      </c>
      <c r="R45" s="3">
        <v>0</v>
      </c>
      <c r="S45" s="3">
        <f>(AS10End!$AO$301)</f>
        <v>0</v>
      </c>
      <c r="T45" s="3">
        <f>(AS10End!$AO$955)</f>
        <v>0</v>
      </c>
      <c r="U45" s="3">
        <f>(AS10End!$AO$957)</f>
        <v>0</v>
      </c>
      <c r="V45" s="3">
        <f>SUM(AS10End!$AO$544:$AO$572)</f>
        <v>0</v>
      </c>
      <c r="W45" s="3">
        <f>SUM(AS10End!$AO$577:$AO$586,AS10End!$AO$590)</f>
        <v>0</v>
      </c>
      <c r="X45" s="3">
        <f>(AS10End!$AO$597)+AS10End!$AO$601</f>
        <v>0</v>
      </c>
      <c r="Y45" s="3">
        <f>(AS10End!$AO$635)</f>
        <v>0</v>
      </c>
      <c r="Z45" s="3">
        <f>(AS10End!$AO$638)</f>
        <v>0</v>
      </c>
      <c r="AA45" s="3">
        <f>(AS10End!$AO$645)</f>
        <v>0</v>
      </c>
      <c r="AB45" s="3">
        <f>(AS10End!$AO$647)</f>
        <v>0</v>
      </c>
      <c r="AC45" s="3"/>
      <c r="AD45" s="3"/>
      <c r="AE45" s="3">
        <f>(AS10End!$AO$824)</f>
        <v>0</v>
      </c>
      <c r="AF45" s="3">
        <f>SUM($F45:$H45)</f>
        <v>0</v>
      </c>
      <c r="AG45" s="3">
        <f>SUM($I45:$J45)</f>
        <v>0</v>
      </c>
      <c r="AH45" s="3">
        <f>SUM($T45:$U45)</f>
        <v>0</v>
      </c>
      <c r="AI45" s="3">
        <f>SUM($V45:$W45)</f>
        <v>0</v>
      </c>
      <c r="AJ45" s="3">
        <f>(AS10End!$AO$229)</f>
        <v>0</v>
      </c>
      <c r="AK45" s="3"/>
      <c r="AL45" s="35" t="s">
        <v>212</v>
      </c>
    </row>
    <row r="46" spans="1:38" x14ac:dyDescent="0.15">
      <c r="A46" s="48">
        <v>50</v>
      </c>
      <c r="B46" s="47">
        <v>110</v>
      </c>
      <c r="C46" s="47">
        <v>170</v>
      </c>
      <c r="D46" s="2" t="s">
        <v>214</v>
      </c>
      <c r="E46" s="18" t="s">
        <v>29</v>
      </c>
      <c r="F46" s="3">
        <f>SUM(AS10End!$AP$13:$AP$15)</f>
        <v>0</v>
      </c>
      <c r="G46" s="3">
        <f>(AS10End!$AP$946)</f>
        <v>0</v>
      </c>
      <c r="H46" s="3">
        <f>SUM(AS10End!$AP$99:$AP$108)</f>
        <v>0</v>
      </c>
      <c r="I46" s="3">
        <f>SUM(AS10End!$AP$117:$AP$145)</f>
        <v>0</v>
      </c>
      <c r="J46" s="3">
        <f>SUM(AS10End!$AP$151:$AP$160,AS10End!AP$163)</f>
        <v>0</v>
      </c>
      <c r="K46" s="3">
        <f>(AS10End!$AP$171)</f>
        <v>0</v>
      </c>
      <c r="L46" s="3">
        <f>(AS10End!$AP$183)</f>
        <v>0</v>
      </c>
      <c r="M46" s="3">
        <f>(AS10End!$AP$191)</f>
        <v>0</v>
      </c>
      <c r="N46" s="3">
        <f>(AS10End!$AP$231)</f>
        <v>0</v>
      </c>
      <c r="O46" s="3">
        <f>(AS10End!$AP$213)</f>
        <v>0</v>
      </c>
      <c r="P46" s="3">
        <f>(AS10End!$AP$251)</f>
        <v>0</v>
      </c>
      <c r="Q46" s="3">
        <f>(AS10End!$AP$257)</f>
        <v>0</v>
      </c>
      <c r="R46" s="3">
        <v>0</v>
      </c>
      <c r="S46" s="3">
        <f>(AS10End!$AP$301)</f>
        <v>0</v>
      </c>
      <c r="T46" s="3">
        <f>(AS10End!$AP$955)</f>
        <v>0</v>
      </c>
      <c r="U46" s="3">
        <f>(AS10End!$AP$957)</f>
        <v>0</v>
      </c>
      <c r="V46" s="3">
        <f>SUM(AS10End!$AP$544:$AP$572)</f>
        <v>0</v>
      </c>
      <c r="W46" s="3">
        <f>SUM(AS10End!$AP$577:$AP$586,AS10End!$AP$590)</f>
        <v>0</v>
      </c>
      <c r="X46" s="3">
        <f>(AS10End!$AP$597)+AS10End!$AP$601</f>
        <v>0</v>
      </c>
      <c r="Y46" s="3">
        <f>(AS10End!$AP$635)</f>
        <v>0</v>
      </c>
      <c r="Z46" s="3">
        <f>(AS10End!$AP$638)</f>
        <v>0</v>
      </c>
      <c r="AA46" s="3">
        <f>(AS10End!$AP$645)</f>
        <v>0</v>
      </c>
      <c r="AB46" s="3">
        <f>(AS10End!$AP$647)</f>
        <v>0</v>
      </c>
      <c r="AC46" s="3"/>
      <c r="AD46" s="3"/>
      <c r="AE46" s="3">
        <f>(AS10End!$AP$824)</f>
        <v>0</v>
      </c>
      <c r="AF46" s="3">
        <f>SUM($F46:$H46)</f>
        <v>0</v>
      </c>
      <c r="AG46" s="3">
        <f>SUM($I46:$J46)</f>
        <v>0</v>
      </c>
      <c r="AH46" s="3">
        <f>SUM($T46:$U46)</f>
        <v>0</v>
      </c>
      <c r="AI46" s="3">
        <f>SUM($V46:$W46)</f>
        <v>0</v>
      </c>
      <c r="AJ46" s="3">
        <f>(AS10End!$AP$229)</f>
        <v>0</v>
      </c>
      <c r="AK46" s="3"/>
      <c r="AL46" s="35" t="s">
        <v>214</v>
      </c>
    </row>
    <row r="47" spans="1:38" x14ac:dyDescent="0.15">
      <c r="A47" s="48">
        <v>51</v>
      </c>
      <c r="B47" s="47">
        <v>111</v>
      </c>
      <c r="C47" s="47">
        <v>171</v>
      </c>
      <c r="D47" s="2"/>
      <c r="E47" s="1"/>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5"/>
    </row>
    <row r="48" spans="1:38" x14ac:dyDescent="0.15">
      <c r="A48" s="48">
        <v>52</v>
      </c>
      <c r="B48" s="47">
        <v>112</v>
      </c>
      <c r="C48" s="47">
        <v>172</v>
      </c>
      <c r="D48" s="2"/>
      <c r="E48" s="18" t="s">
        <v>173</v>
      </c>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5"/>
    </row>
    <row r="49" spans="1:38" x14ac:dyDescent="0.15">
      <c r="A49" s="48">
        <v>53</v>
      </c>
      <c r="B49" s="47">
        <v>113</v>
      </c>
      <c r="C49" s="47">
        <v>173</v>
      </c>
      <c r="D49" s="2" t="s">
        <v>215</v>
      </c>
      <c r="E49" s="18" t="s">
        <v>34</v>
      </c>
      <c r="F49" s="3">
        <f>SUM(AS10End!$AQ$13:$AQ$15)</f>
        <v>0</v>
      </c>
      <c r="G49" s="3">
        <f>(AS10End!$AQ$946)</f>
        <v>0</v>
      </c>
      <c r="H49" s="3">
        <f>SUM(AS10End!$AQ$99:$AQ$108)</f>
        <v>0</v>
      </c>
      <c r="I49" s="3">
        <f>SUM(AS10End!$AQ$117:$AQ$145)</f>
        <v>0</v>
      </c>
      <c r="J49" s="3">
        <f>SUM(AS10End!$AQ$151:$AQ$160,AS10End!AQ$163)</f>
        <v>0</v>
      </c>
      <c r="K49" s="3">
        <f>(AS10End!$AQ$171)</f>
        <v>0</v>
      </c>
      <c r="L49" s="3">
        <f>(AS10End!$AQ$183)</f>
        <v>0</v>
      </c>
      <c r="M49" s="3">
        <f>(AS10End!$AQ$191)</f>
        <v>0</v>
      </c>
      <c r="N49" s="3">
        <f>(AS10End!$AQ$231)</f>
        <v>0</v>
      </c>
      <c r="O49" s="3">
        <f>(AS10End!$AQ$213)</f>
        <v>0</v>
      </c>
      <c r="P49" s="3">
        <f>(AS10End!$AQ$251)</f>
        <v>0</v>
      </c>
      <c r="Q49" s="3">
        <f>(AS10End!$AQ$257)</f>
        <v>0</v>
      </c>
      <c r="R49" s="3">
        <v>0</v>
      </c>
      <c r="S49" s="3">
        <f>(AS10End!$AQ$301)</f>
        <v>0</v>
      </c>
      <c r="T49" s="3">
        <f>(AS10End!$AQ$955)</f>
        <v>0</v>
      </c>
      <c r="U49" s="3">
        <f>(AS10End!$AQ$957)</f>
        <v>0</v>
      </c>
      <c r="V49" s="3">
        <f>SUM(AS10End!$AQ$544:$AQ$572)</f>
        <v>0</v>
      </c>
      <c r="W49" s="3">
        <f>SUM(AS10End!$AQ$577:$AQ$586,AS10End!$AQ$590)</f>
        <v>0</v>
      </c>
      <c r="X49" s="3">
        <f>(AS10End!$AQ$597)+AS10End!$AQ$601</f>
        <v>0</v>
      </c>
      <c r="Y49" s="3">
        <f>(AS10End!$AQ$635)</f>
        <v>0</v>
      </c>
      <c r="Z49" s="3">
        <f>(AS10End!$AQ$638)</f>
        <v>0</v>
      </c>
      <c r="AA49" s="3">
        <f>(AS10End!$AQ$645)</f>
        <v>0</v>
      </c>
      <c r="AB49" s="3">
        <f>(AS10End!$AQ$647)</f>
        <v>0</v>
      </c>
      <c r="AC49" s="3"/>
      <c r="AD49" s="3"/>
      <c r="AE49" s="3">
        <f>(AS10End!$AQ$824)</f>
        <v>0</v>
      </c>
      <c r="AF49" s="3">
        <f>SUM($F49:$H49)</f>
        <v>0</v>
      </c>
      <c r="AG49" s="3">
        <f>SUM($I49:$J49)</f>
        <v>0</v>
      </c>
      <c r="AH49" s="3">
        <f>SUM($T49:$U49)</f>
        <v>0</v>
      </c>
      <c r="AI49" s="3">
        <f>SUM($V49:$W49)</f>
        <v>0</v>
      </c>
      <c r="AJ49" s="3">
        <f>(AS10End!$AQ$229)</f>
        <v>0</v>
      </c>
      <c r="AK49" s="3"/>
      <c r="AL49" s="35" t="s">
        <v>215</v>
      </c>
    </row>
    <row r="50" spans="1:38" x14ac:dyDescent="0.15">
      <c r="A50" s="48">
        <v>54</v>
      </c>
      <c r="B50" s="47">
        <v>114</v>
      </c>
      <c r="C50" s="47">
        <v>174</v>
      </c>
      <c r="D50" s="2" t="s">
        <v>216</v>
      </c>
      <c r="E50" s="18" t="s">
        <v>35</v>
      </c>
      <c r="F50" s="3">
        <f>SUM(AS10End!$AR$13:$AR$15)</f>
        <v>0</v>
      </c>
      <c r="G50" s="3">
        <f>(AS10End!$AR$946)</f>
        <v>0</v>
      </c>
      <c r="H50" s="3">
        <f>SUM(AS10End!$AR$99:$AR$108)</f>
        <v>0</v>
      </c>
      <c r="I50" s="3">
        <f>SUM(AS10End!$AR$117:$AR$145)</f>
        <v>0</v>
      </c>
      <c r="J50" s="3">
        <f>SUM(AS10End!$AR$151:$AR$160,AS10End!AR$163)</f>
        <v>0</v>
      </c>
      <c r="K50" s="3">
        <f>(AS10End!$AR$171)</f>
        <v>0</v>
      </c>
      <c r="L50" s="3">
        <f>(AS10End!$AR$183)</f>
        <v>0</v>
      </c>
      <c r="M50" s="3">
        <f>(AS10End!$AR$191)</f>
        <v>0</v>
      </c>
      <c r="N50" s="3">
        <f>(AS10End!$AR$231)</f>
        <v>0</v>
      </c>
      <c r="O50" s="3">
        <f>(AS10End!$AR$213)</f>
        <v>0</v>
      </c>
      <c r="P50" s="3">
        <f>(AS10End!$AR$251)</f>
        <v>0</v>
      </c>
      <c r="Q50" s="3">
        <f>(AS10End!$AR$257)</f>
        <v>0</v>
      </c>
      <c r="R50" s="3">
        <v>0</v>
      </c>
      <c r="S50" s="3">
        <f>(AS10End!$AR$301)</f>
        <v>0</v>
      </c>
      <c r="T50" s="3">
        <f>(AS10End!$AR$955)</f>
        <v>0</v>
      </c>
      <c r="U50" s="3">
        <f>(AS10End!$AR$957)</f>
        <v>0</v>
      </c>
      <c r="V50" s="3">
        <f>SUM(AS10End!$AR$544:$AR$572)</f>
        <v>0</v>
      </c>
      <c r="W50" s="3">
        <f>SUM(AS10End!$AR$577:$AR$586,AS10End!$AR$590)</f>
        <v>0</v>
      </c>
      <c r="X50" s="3">
        <f>(AS10End!$AR$597)+AS10End!$AR$601</f>
        <v>0</v>
      </c>
      <c r="Y50" s="3">
        <f>(AS10End!$AR$635)</f>
        <v>2037488.1142030647</v>
      </c>
      <c r="Z50" s="3">
        <f>(AS10End!$AR$638)</f>
        <v>0</v>
      </c>
      <c r="AA50" s="3">
        <f>(AS10End!$AR$645)</f>
        <v>0</v>
      </c>
      <c r="AB50" s="3">
        <f>(AS10End!$AR$647)</f>
        <v>0</v>
      </c>
      <c r="AC50" s="3"/>
      <c r="AD50" s="3"/>
      <c r="AE50" s="3">
        <f>(AS10End!$AR$824)</f>
        <v>0</v>
      </c>
      <c r="AF50" s="3">
        <f>SUM($F50:$H50)</f>
        <v>0</v>
      </c>
      <c r="AG50" s="3">
        <f>SUM($I50:$J50)</f>
        <v>0</v>
      </c>
      <c r="AH50" s="3">
        <f>SUM($T50:$U50)</f>
        <v>0</v>
      </c>
      <c r="AI50" s="3">
        <f>SUM($V50:$W50)</f>
        <v>0</v>
      </c>
      <c r="AJ50" s="3">
        <f>(AS10End!$AR$229)</f>
        <v>0</v>
      </c>
      <c r="AK50" s="3"/>
      <c r="AL50" s="35" t="s">
        <v>216</v>
      </c>
    </row>
    <row r="51" spans="1:38" x14ac:dyDescent="0.15">
      <c r="A51" s="48">
        <v>55</v>
      </c>
      <c r="B51" s="47">
        <v>115</v>
      </c>
      <c r="C51" s="47">
        <v>175</v>
      </c>
      <c r="D51" s="2" t="s">
        <v>219</v>
      </c>
      <c r="E51" s="18" t="s">
        <v>36</v>
      </c>
      <c r="F51" s="3">
        <f>SUM(AS10End!$AS$13:$AS$15)</f>
        <v>0</v>
      </c>
      <c r="G51" s="3">
        <f>(AS10End!$AS$946)</f>
        <v>0</v>
      </c>
      <c r="H51" s="3">
        <f>SUM(AS10End!$AS$99:$AS$108)</f>
        <v>0</v>
      </c>
      <c r="I51" s="3">
        <f>SUM(AS10End!$AS$117:$AS$145)</f>
        <v>0</v>
      </c>
      <c r="J51" s="3">
        <f>SUM(AS10End!$AS$151:$AS$160,AS10End!AS$163)</f>
        <v>0</v>
      </c>
      <c r="K51" s="3">
        <f>(AS10End!$AS$171)</f>
        <v>0</v>
      </c>
      <c r="L51" s="3">
        <f>(AS10End!$AS$183)</f>
        <v>0</v>
      </c>
      <c r="M51" s="3">
        <f>(AS10End!$AS$191)</f>
        <v>0</v>
      </c>
      <c r="N51" s="3">
        <f>(AS10End!$AS$231)</f>
        <v>0</v>
      </c>
      <c r="O51" s="3">
        <f>(AS10End!$AS$213)</f>
        <v>0</v>
      </c>
      <c r="P51" s="3">
        <f>(AS10End!$AS$251)</f>
        <v>0</v>
      </c>
      <c r="Q51" s="3">
        <f>(AS10End!$AS$257)</f>
        <v>0</v>
      </c>
      <c r="R51" s="3">
        <v>0</v>
      </c>
      <c r="S51" s="3">
        <f>(AS10End!$AS$301)</f>
        <v>0</v>
      </c>
      <c r="T51" s="3">
        <f>(AS10End!$AS$955)</f>
        <v>0</v>
      </c>
      <c r="U51" s="3">
        <f>(AS10End!$AS$957)</f>
        <v>0</v>
      </c>
      <c r="V51" s="3">
        <f>SUM(AS10End!$AS$544:$AS$572)</f>
        <v>0</v>
      </c>
      <c r="W51" s="3">
        <f>SUM(AS10End!$AS$577:$AS$586,AS10End!$AS$590)</f>
        <v>0</v>
      </c>
      <c r="X51" s="3">
        <f>(AS10End!$AS$597)+AS10End!$AS$601</f>
        <v>0</v>
      </c>
      <c r="Y51" s="3">
        <f>(AS10End!$AS$635)</f>
        <v>0</v>
      </c>
      <c r="Z51" s="3">
        <f>(AS10End!$AS$638)</f>
        <v>0</v>
      </c>
      <c r="AA51" s="3">
        <f>(AS10End!$AS$645)</f>
        <v>0</v>
      </c>
      <c r="AB51" s="3">
        <f>(AS10End!$AS$647)</f>
        <v>0</v>
      </c>
      <c r="AC51" s="3"/>
      <c r="AD51" s="3"/>
      <c r="AE51" s="3">
        <f>(AS10End!$AS$824)</f>
        <v>0</v>
      </c>
      <c r="AF51" s="3">
        <f>SUM($F51:$H51)</f>
        <v>0</v>
      </c>
      <c r="AG51" s="3">
        <f>SUM($I51:$J51)</f>
        <v>0</v>
      </c>
      <c r="AH51" s="3">
        <f>SUM($T51:$U51)</f>
        <v>0</v>
      </c>
      <c r="AI51" s="3">
        <f>SUM($V51:$W51)</f>
        <v>0</v>
      </c>
      <c r="AJ51" s="3">
        <f>(AS10End!$AS$229)</f>
        <v>0</v>
      </c>
      <c r="AK51" s="3"/>
      <c r="AL51" s="35" t="s">
        <v>219</v>
      </c>
    </row>
    <row r="52" spans="1:38" x14ac:dyDescent="0.15">
      <c r="A52" s="48">
        <v>56</v>
      </c>
      <c r="B52" s="47">
        <v>116</v>
      </c>
      <c r="C52" s="47">
        <v>176</v>
      </c>
      <c r="D52" s="42" t="s">
        <v>221</v>
      </c>
      <c r="E52" s="18" t="s">
        <v>37</v>
      </c>
      <c r="F52" s="39">
        <f>SUM(AS10End!$AT$13:$AT$15)</f>
        <v>0</v>
      </c>
      <c r="G52" s="39">
        <f>(AS10End!$AT$946)</f>
        <v>0</v>
      </c>
      <c r="H52" s="39">
        <f>SUM(AS10End!$AT$99:$AT$108)</f>
        <v>0</v>
      </c>
      <c r="I52" s="39">
        <f>SUM(AS10End!$AT$117:$AT$145)</f>
        <v>0</v>
      </c>
      <c r="J52" s="39">
        <f>SUM(AS10End!$AT$151:$AT$160,AS10End!AT$163)</f>
        <v>0</v>
      </c>
      <c r="K52" s="39">
        <f>(AS10End!$AT$171)</f>
        <v>0</v>
      </c>
      <c r="L52" s="39">
        <f>(AS10End!$AT$183)</f>
        <v>0</v>
      </c>
      <c r="M52" s="39">
        <f>(AS10End!$AT$191)</f>
        <v>0</v>
      </c>
      <c r="N52" s="39">
        <f>(AS10End!$AT$231)</f>
        <v>0</v>
      </c>
      <c r="O52" s="39">
        <f>(AS10End!$AT$213)</f>
        <v>0</v>
      </c>
      <c r="P52" s="39">
        <f>(AS10End!$AT$251)</f>
        <v>0</v>
      </c>
      <c r="Q52" s="39">
        <f>(AS10End!$AT$257)</f>
        <v>0</v>
      </c>
      <c r="R52" s="39">
        <v>0</v>
      </c>
      <c r="S52" s="39">
        <f>(AS10End!$AT$301)</f>
        <v>4613049.5592666669</v>
      </c>
      <c r="T52" s="39">
        <f>(AS10End!$AT$955)</f>
        <v>0</v>
      </c>
      <c r="U52" s="39">
        <f>(AS10End!$AT$957)</f>
        <v>0</v>
      </c>
      <c r="V52" s="39">
        <f>SUM(AS10End!$AT$544:$AT$572)</f>
        <v>0</v>
      </c>
      <c r="W52" s="39">
        <f>SUM(AS10End!$AT$577:$AT$586,AS10End!$AT$590)</f>
        <v>0</v>
      </c>
      <c r="X52" s="39">
        <f>(AS10End!$AT$597)+AS10End!$AT$601</f>
        <v>0</v>
      </c>
      <c r="Y52" s="39">
        <f>(AS10End!$AT$635)</f>
        <v>0</v>
      </c>
      <c r="Z52" s="39">
        <f>(AS10End!$AT$638)</f>
        <v>0</v>
      </c>
      <c r="AA52" s="39">
        <f>(AS10End!$AT$645)</f>
        <v>0</v>
      </c>
      <c r="AB52" s="39">
        <f>(AS10End!$AT$647)</f>
        <v>0</v>
      </c>
      <c r="AC52" s="39"/>
      <c r="AD52" s="39"/>
      <c r="AE52" s="3">
        <f>(AS10End!$AS$824)</f>
        <v>0</v>
      </c>
      <c r="AF52" s="39">
        <f>SUM($F52:$H52)</f>
        <v>0</v>
      </c>
      <c r="AG52" s="39">
        <f>SUM($I52:$J52)</f>
        <v>0</v>
      </c>
      <c r="AH52" s="39">
        <f>SUM($T52:$U52)</f>
        <v>0</v>
      </c>
      <c r="AI52" s="39">
        <f>SUM($V52:$W52)</f>
        <v>0</v>
      </c>
      <c r="AJ52" s="39">
        <f>(AS10End!$AT$229)</f>
        <v>0</v>
      </c>
      <c r="AK52" s="39"/>
      <c r="AL52" s="43" t="s">
        <v>221</v>
      </c>
    </row>
    <row r="53" spans="1:38" x14ac:dyDescent="0.15">
      <c r="A53" s="48">
        <v>57</v>
      </c>
      <c r="B53" s="47">
        <v>117</v>
      </c>
      <c r="C53" s="47">
        <v>177</v>
      </c>
      <c r="D53" s="42" t="s">
        <v>222</v>
      </c>
      <c r="E53" s="18" t="s">
        <v>387</v>
      </c>
      <c r="F53" s="39">
        <f>SUM(AS10End!$AU$13:$AU$15)</f>
        <v>0</v>
      </c>
      <c r="G53" s="39">
        <f>(AS10End!$AU$946)</f>
        <v>0</v>
      </c>
      <c r="H53" s="39">
        <f>SUM(AS10End!$AU$99:$AU$108)</f>
        <v>0</v>
      </c>
      <c r="I53" s="39">
        <f>SUM(AS10End!$AU$117:$AU$145)</f>
        <v>0</v>
      </c>
      <c r="J53" s="39">
        <f>SUM(AS10End!$AU$151:$AU$160,AS10End!AU$163)</f>
        <v>0</v>
      </c>
      <c r="K53" s="39">
        <f>(AS10End!$AU$171)</f>
        <v>0</v>
      </c>
      <c r="L53" s="39">
        <f>(AS10End!$AU$183)</f>
        <v>0</v>
      </c>
      <c r="M53" s="39">
        <f>(AS10End!$AU$191)</f>
        <v>0</v>
      </c>
      <c r="N53" s="39">
        <f>(AS10End!$AU$231)</f>
        <v>0</v>
      </c>
      <c r="O53" s="39">
        <f>(AS10End!$AU$213)</f>
        <v>0</v>
      </c>
      <c r="P53" s="39">
        <f>(AS10End!$AU$251)</f>
        <v>0</v>
      </c>
      <c r="Q53" s="39">
        <f>(AS10End!$AU$257)</f>
        <v>0</v>
      </c>
      <c r="R53" s="3">
        <v>0</v>
      </c>
      <c r="S53" s="39">
        <f>(AS10End!$AU$301)</f>
        <v>9709513.3091831673</v>
      </c>
      <c r="T53" s="39">
        <f>(AS10End!$AU$955)</f>
        <v>0</v>
      </c>
      <c r="U53" s="39">
        <f>(AS10End!$AU$957)</f>
        <v>25544</v>
      </c>
      <c r="V53" s="39">
        <f>SUM(AS10End!$AU$544:$AU$572)</f>
        <v>0</v>
      </c>
      <c r="W53" s="39">
        <f>SUM(AS10End!$AU$577:$AU$586,AS10End!$AU$590)</f>
        <v>0</v>
      </c>
      <c r="X53" s="39">
        <f>(AS10End!$AU$597)+AS10End!$AU$601</f>
        <v>0</v>
      </c>
      <c r="Y53" s="39">
        <f>(AS10End!$AU$635)</f>
        <v>0</v>
      </c>
      <c r="Z53" s="39">
        <f>(AS10End!$AU$638)</f>
        <v>0</v>
      </c>
      <c r="AA53" s="39">
        <f>(AS10End!$AU$645)</f>
        <v>0</v>
      </c>
      <c r="AB53" s="39">
        <f>(AS10End!$AU$647)</f>
        <v>0</v>
      </c>
      <c r="AC53" s="39"/>
      <c r="AD53" s="39"/>
      <c r="AE53" s="3">
        <f>(AS10End!$AS$824)</f>
        <v>0</v>
      </c>
      <c r="AF53" s="39">
        <f>SUM($F53:$H53)</f>
        <v>0</v>
      </c>
      <c r="AG53" s="39">
        <f>SUM($I53:$J53)</f>
        <v>0</v>
      </c>
      <c r="AH53" s="39">
        <f>SUM($T53:$U53)</f>
        <v>25544</v>
      </c>
      <c r="AI53" s="39">
        <f>SUM($V53:$W53)</f>
        <v>0</v>
      </c>
      <c r="AJ53" s="39">
        <f>(AS10End!$AU$229)</f>
        <v>0</v>
      </c>
      <c r="AK53" s="39"/>
      <c r="AL53" s="43" t="s">
        <v>222</v>
      </c>
    </row>
    <row r="54" spans="1:38" x14ac:dyDescent="0.15">
      <c r="D54" s="2"/>
      <c r="E54" s="1"/>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5"/>
    </row>
    <row r="55" spans="1:38" x14ac:dyDescent="0.15">
      <c r="A55" s="48">
        <v>58</v>
      </c>
      <c r="B55" s="47">
        <v>118</v>
      </c>
      <c r="C55" s="47">
        <v>178</v>
      </c>
      <c r="D55" s="42" t="s">
        <v>225</v>
      </c>
      <c r="E55" s="18" t="s">
        <v>38</v>
      </c>
      <c r="F55" s="40">
        <f>SUM(AS10End!$AV$13:$AV$15)</f>
        <v>0</v>
      </c>
      <c r="G55" s="40">
        <f>(AS10End!$AV$946)</f>
        <v>0</v>
      </c>
      <c r="H55" s="40">
        <f>SUM(AS10End!$AV$99:$AV$108)</f>
        <v>0</v>
      </c>
      <c r="I55" s="40">
        <f>SUM(AS10End!$AV$117:$AV$145)</f>
        <v>0</v>
      </c>
      <c r="J55" s="40">
        <f>SUM(AS10End!$AV$151:$AV$160,AS10End!AV$163)</f>
        <v>0</v>
      </c>
      <c r="K55" s="40">
        <f>(AS10End!$AV$171)</f>
        <v>0</v>
      </c>
      <c r="L55" s="40">
        <f>(AS10End!$AV$183)</f>
        <v>0</v>
      </c>
      <c r="M55" s="40">
        <f>(AS10End!$AV$191)</f>
        <v>0</v>
      </c>
      <c r="N55" s="40">
        <f>(AS10End!$AV$231)</f>
        <v>0</v>
      </c>
      <c r="O55" s="40">
        <f>(AS10End!$AV$213)</f>
        <v>0</v>
      </c>
      <c r="P55" s="40">
        <f>(AS10End!$AV$251)</f>
        <v>0</v>
      </c>
      <c r="Q55" s="40">
        <f>(AS10End!$AV$257)</f>
        <v>0</v>
      </c>
      <c r="R55" s="39">
        <f>SUM(AS10End!S71:S81)</f>
        <v>-41410397</v>
      </c>
      <c r="S55" s="40">
        <f>(AS10End!$AV$301)</f>
        <v>1013255019.3525488</v>
      </c>
      <c r="T55" s="40">
        <f>(AS10End!$AV$955)</f>
        <v>0</v>
      </c>
      <c r="U55" s="40">
        <f>(AS10End!$AV$957)</f>
        <v>0</v>
      </c>
      <c r="V55" s="40">
        <f>SUM(AS10End!$AV$544:$AV$572)</f>
        <v>0</v>
      </c>
      <c r="W55" s="40">
        <f>SUM(AS10End!$AV$577:$AV$586,AS10End!$AV$590)</f>
        <v>0</v>
      </c>
      <c r="X55" s="40">
        <f>(AS10End!$AV$597)+AS10End!$AV$601</f>
        <v>0</v>
      </c>
      <c r="Y55" s="40">
        <f>(AS10End!$AV$635)</f>
        <v>0</v>
      </c>
      <c r="Z55" s="40">
        <f>(AS10End!$AV$638)</f>
        <v>0</v>
      </c>
      <c r="AA55" s="40">
        <f>(AS10End!$AV$645)</f>
        <v>0</v>
      </c>
      <c r="AB55" s="40">
        <f>(AS10End!$AV$647)</f>
        <v>0</v>
      </c>
      <c r="AC55" s="40">
        <f>(AS10End!$AV$651)</f>
        <v>4538977.4670740031</v>
      </c>
      <c r="AD55" s="40">
        <f>SUM(AS10End!$AV$654:$AV$656)</f>
        <v>-2002865.89657471</v>
      </c>
      <c r="AE55" s="40">
        <f>(AS10End!$AV$824)</f>
        <v>0</v>
      </c>
      <c r="AF55" s="40">
        <f>SUM($F55:$H55)</f>
        <v>0</v>
      </c>
      <c r="AG55" s="40">
        <f>SUM($I55:$J55)</f>
        <v>0</v>
      </c>
      <c r="AH55" s="40">
        <f>SUM($T55:$U55)</f>
        <v>0</v>
      </c>
      <c r="AI55" s="40">
        <f>SUM($V55:$W55)</f>
        <v>0</v>
      </c>
      <c r="AJ55" s="3">
        <f>(AS10End!$AV$229)</f>
        <v>0</v>
      </c>
      <c r="AK55" s="3"/>
      <c r="AL55" s="43" t="s">
        <v>225</v>
      </c>
    </row>
    <row r="56" spans="1:38" x14ac:dyDescent="0.15">
      <c r="D56" s="42"/>
      <c r="E56" s="18" t="s">
        <v>46</v>
      </c>
      <c r="F56" s="40"/>
      <c r="G56" s="40"/>
      <c r="H56" s="40"/>
      <c r="I56" s="40"/>
      <c r="J56" s="40"/>
      <c r="K56" s="40"/>
      <c r="L56" s="40"/>
      <c r="M56" s="40"/>
      <c r="N56" s="40"/>
      <c r="O56" s="40"/>
      <c r="P56" s="40"/>
      <c r="Q56" s="40"/>
      <c r="R56" s="39"/>
      <c r="S56" s="40"/>
      <c r="T56" s="40"/>
      <c r="U56" s="40"/>
      <c r="V56" s="40"/>
      <c r="W56" s="40"/>
      <c r="X56" s="40"/>
      <c r="Y56" s="40"/>
      <c r="Z56" s="40"/>
      <c r="AA56" s="40"/>
      <c r="AB56" s="40"/>
      <c r="AC56" s="40"/>
      <c r="AD56" s="40"/>
      <c r="AE56" s="40"/>
      <c r="AF56" s="40"/>
      <c r="AG56" s="40"/>
      <c r="AH56" s="40"/>
      <c r="AI56" s="40"/>
      <c r="AJ56" s="3"/>
      <c r="AK56" s="3"/>
      <c r="AL56" s="43"/>
    </row>
    <row r="57" spans="1:38" x14ac:dyDescent="0.15">
      <c r="D57" s="2"/>
      <c r="E57" s="18" t="s">
        <v>117</v>
      </c>
      <c r="F57" s="40">
        <f t="shared" ref="F57:AE57" si="8">IF(ROUND(SUM(F5:F55),0)=ROUND(F59,0),SUM(F5:F55),"DON'T ADD")</f>
        <v>76190895.015386492</v>
      </c>
      <c r="G57" s="40">
        <f t="shared" si="8"/>
        <v>5389295744.566823</v>
      </c>
      <c r="H57" s="40">
        <f t="shared" si="8"/>
        <v>427804020.13758332</v>
      </c>
      <c r="I57" s="40">
        <f t="shared" si="8"/>
        <v>1978512682.1539896</v>
      </c>
      <c r="J57" s="40">
        <f t="shared" si="8"/>
        <v>122963929.95338544</v>
      </c>
      <c r="K57" s="40">
        <f t="shared" si="8"/>
        <v>34499229.415675081</v>
      </c>
      <c r="L57" s="40">
        <f t="shared" si="8"/>
        <v>6900428.2194322012</v>
      </c>
      <c r="M57" s="40">
        <f t="shared" si="8"/>
        <v>451209928.00318629</v>
      </c>
      <c r="N57" s="40">
        <f t="shared" si="8"/>
        <v>0</v>
      </c>
      <c r="O57" s="40">
        <f t="shared" si="8"/>
        <v>95540532.207695544</v>
      </c>
      <c r="P57" s="40">
        <f t="shared" si="8"/>
        <v>15094481.136434795</v>
      </c>
      <c r="Q57" s="40">
        <f t="shared" si="8"/>
        <v>40295386.790731534</v>
      </c>
      <c r="R57" s="40">
        <f t="shared" si="8"/>
        <v>-41410397</v>
      </c>
      <c r="S57" s="40">
        <f t="shared" si="8"/>
        <v>1117032914.7908282</v>
      </c>
      <c r="T57" s="40">
        <f t="shared" si="8"/>
        <v>597302391.32337236</v>
      </c>
      <c r="U57" s="40">
        <f t="shared" si="8"/>
        <v>149515433.62966508</v>
      </c>
      <c r="V57" s="40">
        <f t="shared" si="8"/>
        <v>125830088.82940421</v>
      </c>
      <c r="W57" s="40">
        <f t="shared" si="8"/>
        <v>16733688.574732764</v>
      </c>
      <c r="X57" s="40">
        <f t="shared" si="8"/>
        <v>8871755.5695093125</v>
      </c>
      <c r="Y57" s="40">
        <f t="shared" si="8"/>
        <v>29549207.926588494</v>
      </c>
      <c r="Z57" s="40">
        <f t="shared" si="8"/>
        <v>1219115</v>
      </c>
      <c r="AA57" s="40">
        <f t="shared" si="8"/>
        <v>-7796337.2187025938</v>
      </c>
      <c r="AB57" s="40">
        <f t="shared" si="8"/>
        <v>11033772.714170994</v>
      </c>
      <c r="AC57" s="40">
        <f t="shared" si="8"/>
        <v>4538977.4670740031</v>
      </c>
      <c r="AD57" s="40">
        <f t="shared" si="8"/>
        <v>-2002865.89657471</v>
      </c>
      <c r="AE57" s="40">
        <f t="shared" si="8"/>
        <v>131281413.1454415</v>
      </c>
      <c r="AF57" s="40" t="str">
        <f>IF(ROUND(SUM(AF5:AF56),0)=ROUND(AF59,0),SUM(AF5:AF56),"DON'T ADD")</f>
        <v>DON'T ADD</v>
      </c>
      <c r="AG57" s="40">
        <f>IF(ROUND(SUM(AG5:AG55),0)=ROUND(AG59,0),SUM(AG5:AG55),"DON'T ADD")</f>
        <v>2101476612.1073754</v>
      </c>
      <c r="AH57" s="40">
        <f>IF(ROUND(SUM(AH5:AH55),0)=ROUND(AH59,0),SUM(AH5:AH55),"DON'T ADD")</f>
        <v>746817824.95303774</v>
      </c>
      <c r="AI57" s="40">
        <f>IF(ROUND(SUM(AI5:AI55),0)=ROUND(AI59,0),SUM(AI5:AI55),"DON'T ADD")</f>
        <v>142563777.40413699</v>
      </c>
      <c r="AJ57" s="40">
        <f>IF(ROUND(SUM(AJ5:AJ55),0)=ROUND(AJ59,0),SUM(AJ5:AJ55),"DON'T ADD")</f>
        <v>3025836.8270011232</v>
      </c>
      <c r="AK57" s="40">
        <f>IF(ROUND(SUM(AK5:AK55),0)=ROUND(AK59,0),SUM(AK5:AK55),"DON'T ADD")</f>
        <v>0</v>
      </c>
      <c r="AL57" s="35"/>
    </row>
    <row r="58" spans="1:38" x14ac:dyDescent="0.15">
      <c r="D58" s="2"/>
      <c r="E58" s="1"/>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5"/>
    </row>
    <row r="59" spans="1:38" x14ac:dyDescent="0.15">
      <c r="D59" s="2"/>
      <c r="E59" s="1"/>
      <c r="F59" s="3">
        <f>(AS10End!$F17)</f>
        <v>76190895.015386492</v>
      </c>
      <c r="G59" s="3">
        <f>(AS10End!$F946)</f>
        <v>5389295744.566823</v>
      </c>
      <c r="H59" s="3">
        <f>(AS10End!$F110)</f>
        <v>427804020.13758349</v>
      </c>
      <c r="I59" s="3">
        <f>SUM(AS10End!$F121+AS10End!$F131+AS10End!$F146)</f>
        <v>1978512682.1539898</v>
      </c>
      <c r="J59" s="3">
        <f>(AS10End!$F161+AS10End!$F$163)</f>
        <v>122963929.95338549</v>
      </c>
      <c r="K59" s="3">
        <f>(AS10End!$F171)</f>
        <v>34499229.415675096</v>
      </c>
      <c r="L59" s="3">
        <f>(AS10End!$F183)</f>
        <v>6900428.2194322022</v>
      </c>
      <c r="M59" s="3">
        <f>(AS10End!$F191)</f>
        <v>451209928.00318617</v>
      </c>
      <c r="N59" s="3">
        <f>(AS10End!$F231)</f>
        <v>0</v>
      </c>
      <c r="O59" s="3">
        <f>(AS10End!$F213)</f>
        <v>95540532.207695529</v>
      </c>
      <c r="P59" s="3">
        <f>(AS10End!$F251)</f>
        <v>15094481.136434797</v>
      </c>
      <c r="Q59" s="3">
        <f>(AS10End!$F257)</f>
        <v>40295386.790731534</v>
      </c>
      <c r="R59" s="3">
        <f>SUM(AS10End!S71:S81)</f>
        <v>-41410397</v>
      </c>
      <c r="S59" s="3">
        <f>(AS10End!$F301)</f>
        <v>1117032914.7908282</v>
      </c>
      <c r="T59" s="3">
        <f>(AS10End!$F955)</f>
        <v>597302391.32337236</v>
      </c>
      <c r="U59" s="3">
        <f>(AS10End!$F957)</f>
        <v>149515433.62966508</v>
      </c>
      <c r="V59" s="3">
        <f>SUM(AS10End!$F548+AS10End!$F558+AS10End!$F573)</f>
        <v>125830088.82940423</v>
      </c>
      <c r="W59" s="3">
        <f>(AS10End!$F587+AS10End!$F590)</f>
        <v>16733688.574732771</v>
      </c>
      <c r="X59" s="3">
        <f>(AS10End!$F597)+AS10End!$F$601</f>
        <v>8871755.5695093125</v>
      </c>
      <c r="Y59" s="3">
        <f>(AS10End!F$635)</f>
        <v>29549207.926588491</v>
      </c>
      <c r="Z59" s="3">
        <f>(AS10End!F$638)</f>
        <v>1219115</v>
      </c>
      <c r="AA59" s="3">
        <f>(AS10End!F$645)</f>
        <v>-7796337.2187025938</v>
      </c>
      <c r="AB59" s="3">
        <f>(AS10End!F$647)</f>
        <v>11033772.714170994</v>
      </c>
      <c r="AC59" s="3">
        <f>(AS10End!$F$651)</f>
        <v>4538977.4670740031</v>
      </c>
      <c r="AD59" s="3">
        <f>(AS10End!$F$657)</f>
        <v>-2002865.89657471</v>
      </c>
      <c r="AE59" s="3">
        <f>(AS10End!$F824)</f>
        <v>131281413.1454415</v>
      </c>
      <c r="AF59" s="3">
        <f>(AS10End!$F$112)</f>
        <v>5851880262.7197924</v>
      </c>
      <c r="AG59" s="3">
        <f>(AS10End!$F$165)</f>
        <v>2101476612.1073751</v>
      </c>
      <c r="AH59" s="3">
        <f>(AS10End!$F$539)</f>
        <v>746817824.95303774</v>
      </c>
      <c r="AI59" s="3">
        <f>(AS10End!$F$591)</f>
        <v>142563777.40413702</v>
      </c>
      <c r="AJ59" s="3">
        <f>AS10End!$F$229</f>
        <v>3025836.8270011232</v>
      </c>
      <c r="AK59" s="3">
        <v>0</v>
      </c>
      <c r="AL59" s="35"/>
    </row>
    <row r="60" spans="1:38" x14ac:dyDescent="0.15">
      <c r="D60" s="2"/>
      <c r="E60" s="1"/>
      <c r="F60" s="3">
        <f t="shared" ref="F60:AK60" si="9">(F57-F59)</f>
        <v>0</v>
      </c>
      <c r="G60" s="3">
        <f t="shared" si="9"/>
        <v>0</v>
      </c>
      <c r="H60" s="3">
        <f t="shared" si="9"/>
        <v>-1.7881393432617188E-7</v>
      </c>
      <c r="I60" s="3">
        <f t="shared" si="9"/>
        <v>-2.384185791015625E-7</v>
      </c>
      <c r="J60" s="3">
        <f t="shared" si="9"/>
        <v>-4.4703483581542969E-8</v>
      </c>
      <c r="K60" s="3">
        <f t="shared" si="9"/>
        <v>-1.4901161193847656E-8</v>
      </c>
      <c r="L60" s="3">
        <f t="shared" si="9"/>
        <v>-9.3132257461547852E-10</v>
      </c>
      <c r="M60" s="3">
        <f t="shared" si="9"/>
        <v>1.1920928955078125E-7</v>
      </c>
      <c r="N60" s="3">
        <f t="shared" si="9"/>
        <v>0</v>
      </c>
      <c r="O60" s="3">
        <f t="shared" si="9"/>
        <v>1.4901161193847656E-8</v>
      </c>
      <c r="P60" s="3">
        <f t="shared" si="9"/>
        <v>-1.862645149230957E-9</v>
      </c>
      <c r="Q60" s="3">
        <f t="shared" si="9"/>
        <v>0</v>
      </c>
      <c r="R60" s="3">
        <f t="shared" si="9"/>
        <v>0</v>
      </c>
      <c r="S60" s="3">
        <f t="shared" si="9"/>
        <v>0</v>
      </c>
      <c r="T60" s="3">
        <f t="shared" si="9"/>
        <v>0</v>
      </c>
      <c r="U60" s="3">
        <f t="shared" si="9"/>
        <v>0</v>
      </c>
      <c r="V60" s="3">
        <f t="shared" si="9"/>
        <v>-2.9802322387695313E-8</v>
      </c>
      <c r="W60" s="3">
        <f t="shared" si="9"/>
        <v>-7.4505805969238281E-9</v>
      </c>
      <c r="X60" s="3">
        <f t="shared" si="9"/>
        <v>0</v>
      </c>
      <c r="Y60" s="3">
        <f t="shared" si="9"/>
        <v>3.7252902984619141E-9</v>
      </c>
      <c r="Z60" s="3">
        <f t="shared" si="9"/>
        <v>0</v>
      </c>
      <c r="AA60" s="3">
        <f t="shared" si="9"/>
        <v>0</v>
      </c>
      <c r="AB60" s="3">
        <f t="shared" si="9"/>
        <v>0</v>
      </c>
      <c r="AC60" s="3">
        <f t="shared" si="9"/>
        <v>0</v>
      </c>
      <c r="AD60" s="3">
        <f t="shared" si="9"/>
        <v>0</v>
      </c>
      <c r="AE60" s="3">
        <f t="shared" si="9"/>
        <v>0</v>
      </c>
      <c r="AF60" s="3" t="e">
        <f t="shared" si="9"/>
        <v>#VALUE!</v>
      </c>
      <c r="AG60" s="3">
        <f t="shared" si="9"/>
        <v>2.384185791015625E-7</v>
      </c>
      <c r="AH60" s="3">
        <f t="shared" si="9"/>
        <v>0</v>
      </c>
      <c r="AI60" s="3">
        <f t="shared" si="9"/>
        <v>-2.9802322387695313E-8</v>
      </c>
      <c r="AJ60" s="3">
        <f t="shared" si="9"/>
        <v>0</v>
      </c>
      <c r="AK60" s="3">
        <f t="shared" si="9"/>
        <v>0</v>
      </c>
      <c r="AL60" s="35"/>
    </row>
    <row r="61" spans="1:38" x14ac:dyDescent="0.15">
      <c r="D61" s="2"/>
      <c r="E61" s="1"/>
      <c r="F61" s="3" t="str">
        <f t="shared" ref="F61:AK61" si="10">IF(ROUND(F57,0)=ROUND(F59,0),"         OK","DON'T ADD")</f>
        <v xml:space="preserve">         OK</v>
      </c>
      <c r="G61" s="3" t="str">
        <f t="shared" si="10"/>
        <v xml:space="preserve">         OK</v>
      </c>
      <c r="H61" s="3" t="str">
        <f t="shared" si="10"/>
        <v xml:space="preserve">         OK</v>
      </c>
      <c r="I61" s="3" t="str">
        <f t="shared" si="10"/>
        <v xml:space="preserve">         OK</v>
      </c>
      <c r="J61" s="3" t="str">
        <f t="shared" si="10"/>
        <v xml:space="preserve">         OK</v>
      </c>
      <c r="K61" s="3" t="str">
        <f t="shared" si="10"/>
        <v xml:space="preserve">         OK</v>
      </c>
      <c r="L61" s="3" t="str">
        <f t="shared" si="10"/>
        <v xml:space="preserve">         OK</v>
      </c>
      <c r="M61" s="3" t="str">
        <f t="shared" si="10"/>
        <v xml:space="preserve">         OK</v>
      </c>
      <c r="N61" s="3" t="str">
        <f t="shared" si="10"/>
        <v xml:space="preserve">         OK</v>
      </c>
      <c r="O61" s="3" t="str">
        <f t="shared" si="10"/>
        <v xml:space="preserve">         OK</v>
      </c>
      <c r="P61" s="3" t="str">
        <f t="shared" si="10"/>
        <v xml:space="preserve">         OK</v>
      </c>
      <c r="Q61" s="3" t="str">
        <f t="shared" si="10"/>
        <v xml:space="preserve">         OK</v>
      </c>
      <c r="R61" s="3" t="str">
        <f t="shared" si="10"/>
        <v xml:space="preserve">         OK</v>
      </c>
      <c r="S61" s="3" t="str">
        <f t="shared" si="10"/>
        <v xml:space="preserve">         OK</v>
      </c>
      <c r="T61" s="3" t="str">
        <f t="shared" si="10"/>
        <v xml:space="preserve">         OK</v>
      </c>
      <c r="U61" s="3" t="str">
        <f t="shared" si="10"/>
        <v xml:space="preserve">         OK</v>
      </c>
      <c r="V61" s="3" t="str">
        <f t="shared" si="10"/>
        <v xml:space="preserve">         OK</v>
      </c>
      <c r="W61" s="3" t="str">
        <f t="shared" si="10"/>
        <v xml:space="preserve">         OK</v>
      </c>
      <c r="X61" s="3" t="str">
        <f t="shared" si="10"/>
        <v xml:space="preserve">         OK</v>
      </c>
      <c r="Y61" s="3" t="str">
        <f t="shared" si="10"/>
        <v xml:space="preserve">         OK</v>
      </c>
      <c r="Z61" s="3" t="str">
        <f t="shared" si="10"/>
        <v xml:space="preserve">         OK</v>
      </c>
      <c r="AA61" s="3" t="str">
        <f t="shared" si="10"/>
        <v xml:space="preserve">         OK</v>
      </c>
      <c r="AB61" s="3" t="str">
        <f t="shared" si="10"/>
        <v xml:space="preserve">         OK</v>
      </c>
      <c r="AC61" s="3" t="str">
        <f t="shared" si="10"/>
        <v xml:space="preserve">         OK</v>
      </c>
      <c r="AD61" s="3" t="str">
        <f t="shared" si="10"/>
        <v xml:space="preserve">         OK</v>
      </c>
      <c r="AE61" s="3" t="str">
        <f t="shared" si="10"/>
        <v xml:space="preserve">         OK</v>
      </c>
      <c r="AF61" s="3" t="e">
        <f t="shared" si="10"/>
        <v>#VALUE!</v>
      </c>
      <c r="AG61" s="3" t="str">
        <f t="shared" si="10"/>
        <v xml:space="preserve">         OK</v>
      </c>
      <c r="AH61" s="3" t="str">
        <f t="shared" si="10"/>
        <v xml:space="preserve">         OK</v>
      </c>
      <c r="AI61" s="3" t="str">
        <f t="shared" si="10"/>
        <v xml:space="preserve">         OK</v>
      </c>
      <c r="AJ61" s="3" t="str">
        <f t="shared" si="10"/>
        <v xml:space="preserve">         OK</v>
      </c>
      <c r="AK61" s="3" t="str">
        <f t="shared" si="10"/>
        <v xml:space="preserve">         OK</v>
      </c>
      <c r="AL61" s="35"/>
    </row>
    <row r="62" spans="1:38" x14ac:dyDescent="0.15">
      <c r="D62" s="2"/>
      <c r="E62" s="1"/>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5"/>
    </row>
    <row r="63" spans="1:38" x14ac:dyDescent="0.15">
      <c r="D63" s="2"/>
      <c r="E63" s="1"/>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5"/>
    </row>
    <row r="64" spans="1:38" x14ac:dyDescent="0.15">
      <c r="D64" s="2"/>
      <c r="E64" s="1"/>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5"/>
    </row>
    <row r="65" spans="5:38" x14ac:dyDescent="0.15">
      <c r="E65" s="27"/>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5"/>
    </row>
    <row r="66" spans="5:38" x14ac:dyDescent="0.15">
      <c r="E66" s="18"/>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5"/>
    </row>
    <row r="67" spans="5:38" x14ac:dyDescent="0.15">
      <c r="E67" s="18"/>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5"/>
    </row>
    <row r="68" spans="5:38" x14ac:dyDescent="0.15">
      <c r="E68" s="18"/>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5"/>
    </row>
    <row r="69" spans="5:38" x14ac:dyDescent="0.15">
      <c r="E69" s="18"/>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5"/>
    </row>
    <row r="70" spans="5:38" x14ac:dyDescent="0.15">
      <c r="E70" s="18"/>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5"/>
    </row>
    <row r="71" spans="5:38" x14ac:dyDescent="0.15">
      <c r="E71" s="18"/>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5"/>
    </row>
    <row r="72" spans="5:38" x14ac:dyDescent="0.15">
      <c r="E72" s="18"/>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5"/>
    </row>
    <row r="73" spans="5:38" x14ac:dyDescent="0.15">
      <c r="E73" s="18"/>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5"/>
    </row>
    <row r="74" spans="5:38" x14ac:dyDescent="0.15">
      <c r="E74" s="18"/>
    </row>
    <row r="75" spans="5:38" x14ac:dyDescent="0.15">
      <c r="E75" s="18"/>
    </row>
    <row r="76" spans="5:38" x14ac:dyDescent="0.15">
      <c r="E76" s="18"/>
    </row>
    <row r="77" spans="5:38" x14ac:dyDescent="0.15">
      <c r="E77" s="18"/>
    </row>
    <row r="78" spans="5:38" x14ac:dyDescent="0.15">
      <c r="E78" s="18"/>
    </row>
    <row r="79" spans="5:38" x14ac:dyDescent="0.15">
      <c r="E79" s="18"/>
    </row>
    <row r="80" spans="5:38" x14ac:dyDescent="0.15">
      <c r="E80" s="18"/>
    </row>
    <row r="81" spans="5:5" x14ac:dyDescent="0.15">
      <c r="E81" s="18"/>
    </row>
    <row r="82" spans="5:5" x14ac:dyDescent="0.15">
      <c r="E82" s="18"/>
    </row>
    <row r="83" spans="5:5" x14ac:dyDescent="0.15">
      <c r="E83" s="18"/>
    </row>
    <row r="84" spans="5:5" x14ac:dyDescent="0.15">
      <c r="E84" s="18"/>
    </row>
    <row r="85" spans="5:5" x14ac:dyDescent="0.15">
      <c r="E85" s="18"/>
    </row>
    <row r="86" spans="5:5" x14ac:dyDescent="0.15">
      <c r="E86" s="18"/>
    </row>
    <row r="87" spans="5:5" x14ac:dyDescent="0.15">
      <c r="E87" s="18"/>
    </row>
    <row r="88" spans="5:5" x14ac:dyDescent="0.15">
      <c r="E88" s="18"/>
    </row>
    <row r="89" spans="5:5" x14ac:dyDescent="0.15">
      <c r="E89" s="18"/>
    </row>
    <row r="90" spans="5:5" x14ac:dyDescent="0.15">
      <c r="E90" s="18"/>
    </row>
    <row r="91" spans="5:5" x14ac:dyDescent="0.15">
      <c r="E91" s="18"/>
    </row>
    <row r="92" spans="5:5" x14ac:dyDescent="0.15">
      <c r="E92" s="18"/>
    </row>
    <row r="93" spans="5:5" x14ac:dyDescent="0.15">
      <c r="E93" s="18"/>
    </row>
    <row r="94" spans="5:5" x14ac:dyDescent="0.15">
      <c r="E94" s="18"/>
    </row>
    <row r="95" spans="5:5" x14ac:dyDescent="0.15">
      <c r="E95" s="18"/>
    </row>
    <row r="96" spans="5:5" x14ac:dyDescent="0.15">
      <c r="E96" s="18"/>
    </row>
    <row r="97" spans="5:5" x14ac:dyDescent="0.15">
      <c r="E97" s="1"/>
    </row>
    <row r="98" spans="5:5" x14ac:dyDescent="0.15">
      <c r="E98" s="18"/>
    </row>
    <row r="99" spans="5:5" x14ac:dyDescent="0.15">
      <c r="E99" s="18"/>
    </row>
    <row r="100" spans="5:5" x14ac:dyDescent="0.15">
      <c r="E100" s="18"/>
    </row>
    <row r="101" spans="5:5" x14ac:dyDescent="0.15">
      <c r="E101" s="18"/>
    </row>
    <row r="102" spans="5:5" x14ac:dyDescent="0.15">
      <c r="E102" s="18"/>
    </row>
    <row r="103" spans="5:5" x14ac:dyDescent="0.15">
      <c r="E103" s="1"/>
    </row>
    <row r="104" spans="5:5" x14ac:dyDescent="0.15">
      <c r="E104" s="18"/>
    </row>
    <row r="105" spans="5:5" x14ac:dyDescent="0.15">
      <c r="E105" s="18"/>
    </row>
    <row r="106" spans="5:5" x14ac:dyDescent="0.15">
      <c r="E106" s="18"/>
    </row>
    <row r="107" spans="5:5" x14ac:dyDescent="0.15">
      <c r="E107" s="18"/>
    </row>
    <row r="108" spans="5:5" x14ac:dyDescent="0.15">
      <c r="E108" s="18"/>
    </row>
    <row r="109" spans="5:5" x14ac:dyDescent="0.15">
      <c r="E109" s="1"/>
    </row>
    <row r="110" spans="5:5" x14ac:dyDescent="0.15">
      <c r="E110" s="18"/>
    </row>
    <row r="111" spans="5:5" x14ac:dyDescent="0.15">
      <c r="E111" s="18"/>
    </row>
    <row r="112" spans="5:5" x14ac:dyDescent="0.15">
      <c r="E112" s="18"/>
    </row>
    <row r="113" spans="5:5" x14ac:dyDescent="0.15">
      <c r="E113" s="18"/>
    </row>
    <row r="114" spans="5:5" x14ac:dyDescent="0.15">
      <c r="E114" s="18"/>
    </row>
    <row r="115" spans="5:5" x14ac:dyDescent="0.15">
      <c r="E115" s="18"/>
    </row>
    <row r="116" spans="5:5" x14ac:dyDescent="0.15">
      <c r="E116" s="1"/>
    </row>
    <row r="117" spans="5:5" x14ac:dyDescent="0.15">
      <c r="E117" s="18"/>
    </row>
    <row r="118" spans="5:5" x14ac:dyDescent="0.15">
      <c r="E118" s="18"/>
    </row>
    <row r="119" spans="5:5" x14ac:dyDescent="0.15">
      <c r="E119" s="18"/>
    </row>
    <row r="120" spans="5:5" x14ac:dyDescent="0.15">
      <c r="E120" s="1"/>
    </row>
    <row r="121" spans="5:5" x14ac:dyDescent="0.15">
      <c r="E121" s="1"/>
    </row>
    <row r="122" spans="5:5" x14ac:dyDescent="0.15">
      <c r="E122" s="1"/>
    </row>
    <row r="123" spans="5:5" x14ac:dyDescent="0.15">
      <c r="E123" s="1"/>
    </row>
    <row r="124" spans="5:5" x14ac:dyDescent="0.15">
      <c r="E124" s="27"/>
    </row>
    <row r="125" spans="5:5" x14ac:dyDescent="0.15">
      <c r="E125" s="18"/>
    </row>
    <row r="126" spans="5:5" x14ac:dyDescent="0.15">
      <c r="E126" s="18"/>
    </row>
    <row r="127" spans="5:5" x14ac:dyDescent="0.15">
      <c r="E127" s="18"/>
    </row>
    <row r="128" spans="5:5" x14ac:dyDescent="0.15">
      <c r="E128" s="18"/>
    </row>
    <row r="129" spans="5:5" x14ac:dyDescent="0.15">
      <c r="E129" s="18"/>
    </row>
    <row r="130" spans="5:5" x14ac:dyDescent="0.15">
      <c r="E130" s="18"/>
    </row>
    <row r="131" spans="5:5" x14ac:dyDescent="0.15">
      <c r="E131" s="18"/>
    </row>
    <row r="132" spans="5:5" x14ac:dyDescent="0.15">
      <c r="E132" s="18"/>
    </row>
    <row r="133" spans="5:5" x14ac:dyDescent="0.15">
      <c r="E133" s="18"/>
    </row>
    <row r="134" spans="5:5" x14ac:dyDescent="0.15">
      <c r="E134" s="18"/>
    </row>
    <row r="135" spans="5:5" x14ac:dyDescent="0.15">
      <c r="E135" s="18"/>
    </row>
    <row r="136" spans="5:5" x14ac:dyDescent="0.15">
      <c r="E136" s="18"/>
    </row>
    <row r="137" spans="5:5" x14ac:dyDescent="0.15">
      <c r="E137" s="18"/>
    </row>
    <row r="138" spans="5:5" x14ac:dyDescent="0.15">
      <c r="E138" s="18"/>
    </row>
    <row r="139" spans="5:5" x14ac:dyDescent="0.15">
      <c r="E139" s="18"/>
    </row>
    <row r="140" spans="5:5" x14ac:dyDescent="0.15">
      <c r="E140" s="18"/>
    </row>
    <row r="141" spans="5:5" x14ac:dyDescent="0.15">
      <c r="E141" s="18"/>
    </row>
    <row r="142" spans="5:5" x14ac:dyDescent="0.15">
      <c r="E142" s="18"/>
    </row>
    <row r="143" spans="5:5" x14ac:dyDescent="0.15">
      <c r="E143" s="18"/>
    </row>
    <row r="144" spans="5:5" x14ac:dyDescent="0.15">
      <c r="E144" s="18"/>
    </row>
    <row r="145" spans="5:5" x14ac:dyDescent="0.15">
      <c r="E145" s="18"/>
    </row>
    <row r="146" spans="5:5" x14ac:dyDescent="0.15">
      <c r="E146" s="18"/>
    </row>
    <row r="147" spans="5:5" x14ac:dyDescent="0.15">
      <c r="E147" s="18"/>
    </row>
    <row r="148" spans="5:5" x14ac:dyDescent="0.15">
      <c r="E148" s="18"/>
    </row>
    <row r="149" spans="5:5" x14ac:dyDescent="0.15">
      <c r="E149" s="18"/>
    </row>
    <row r="150" spans="5:5" x14ac:dyDescent="0.15">
      <c r="E150" s="18"/>
    </row>
    <row r="151" spans="5:5" x14ac:dyDescent="0.15">
      <c r="E151" s="18"/>
    </row>
    <row r="152" spans="5:5" x14ac:dyDescent="0.15">
      <c r="E152" s="18"/>
    </row>
    <row r="153" spans="5:5" x14ac:dyDescent="0.15">
      <c r="E153" s="18"/>
    </row>
    <row r="154" spans="5:5" x14ac:dyDescent="0.15">
      <c r="E154" s="18"/>
    </row>
    <row r="155" spans="5:5" x14ac:dyDescent="0.15">
      <c r="E155" s="18"/>
    </row>
    <row r="156" spans="5:5" x14ac:dyDescent="0.15">
      <c r="E156" s="1"/>
    </row>
    <row r="157" spans="5:5" x14ac:dyDescent="0.15">
      <c r="E157" s="18"/>
    </row>
    <row r="158" spans="5:5" x14ac:dyDescent="0.15">
      <c r="E158" s="18"/>
    </row>
    <row r="159" spans="5:5" x14ac:dyDescent="0.15">
      <c r="E159" s="18"/>
    </row>
    <row r="160" spans="5:5" x14ac:dyDescent="0.15">
      <c r="E160" s="18"/>
    </row>
    <row r="161" spans="5:5" x14ac:dyDescent="0.15">
      <c r="E161" s="18"/>
    </row>
    <row r="162" spans="5:5" x14ac:dyDescent="0.15">
      <c r="E162" s="1"/>
    </row>
    <row r="163" spans="5:5" x14ac:dyDescent="0.15">
      <c r="E163" s="18"/>
    </row>
    <row r="164" spans="5:5" x14ac:dyDescent="0.15">
      <c r="E164" s="18"/>
    </row>
    <row r="165" spans="5:5" x14ac:dyDescent="0.15">
      <c r="E165" s="18"/>
    </row>
    <row r="166" spans="5:5" x14ac:dyDescent="0.15">
      <c r="E166" s="18"/>
    </row>
    <row r="167" spans="5:5" x14ac:dyDescent="0.15">
      <c r="E167" s="18"/>
    </row>
    <row r="168" spans="5:5" x14ac:dyDescent="0.15">
      <c r="E168" s="1"/>
    </row>
    <row r="169" spans="5:5" x14ac:dyDescent="0.15">
      <c r="E169" s="18"/>
    </row>
    <row r="170" spans="5:5" x14ac:dyDescent="0.15">
      <c r="E170" s="18"/>
    </row>
    <row r="171" spans="5:5" x14ac:dyDescent="0.15">
      <c r="E171" s="18"/>
    </row>
    <row r="172" spans="5:5" x14ac:dyDescent="0.15">
      <c r="E172" s="18"/>
    </row>
    <row r="173" spans="5:5" x14ac:dyDescent="0.15">
      <c r="E173" s="18"/>
    </row>
    <row r="174" spans="5:5" x14ac:dyDescent="0.15">
      <c r="E174" s="18"/>
    </row>
    <row r="175" spans="5:5" x14ac:dyDescent="0.15">
      <c r="E175" s="1"/>
    </row>
    <row r="176" spans="5:5" x14ac:dyDescent="0.15">
      <c r="E176" s="18"/>
    </row>
    <row r="177" spans="5:5" x14ac:dyDescent="0.15">
      <c r="E177" s="18"/>
    </row>
    <row r="178" spans="5:5" x14ac:dyDescent="0.15">
      <c r="E178" s="18"/>
    </row>
    <row r="179" spans="5:5" x14ac:dyDescent="0.15">
      <c r="E179" s="1"/>
    </row>
    <row r="180" spans="5:5" x14ac:dyDescent="0.15">
      <c r="E180" s="1"/>
    </row>
    <row r="181" spans="5:5" x14ac:dyDescent="0.15">
      <c r="E181" s="1"/>
    </row>
    <row r="182" spans="5:5" x14ac:dyDescent="0.15">
      <c r="E182" s="1"/>
    </row>
  </sheetData>
  <phoneticPr fontId="0" type="noConversion"/>
  <pageMargins left="0.5" right="0.5" top="0.5" bottom="0.5" header="0.5" footer="0.25"/>
  <pageSetup scale="69" pageOrder="overThenDown" orientation="landscape" r:id="rId1"/>
  <headerFooter alignWithMargins="0">
    <oddFooter>&amp;R&amp;"-,Regular"Appendix 7.4 - CCOS Hourly Netting Assign Module
Page &amp;P of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6"/>
  <sheetViews>
    <sheetView workbookViewId="0"/>
  </sheetViews>
  <sheetFormatPr defaultRowHeight="10.5" x14ac:dyDescent="0.15"/>
  <cols>
    <col min="2" max="2" width="12.83203125" customWidth="1"/>
    <col min="3" max="3" width="17" customWidth="1"/>
    <col min="4" max="4" width="11.5" bestFit="1" customWidth="1"/>
  </cols>
  <sheetData>
    <row r="1" spans="1:4" x14ac:dyDescent="0.15">
      <c r="A1" t="s">
        <v>1140</v>
      </c>
    </row>
    <row r="3" spans="1:4" x14ac:dyDescent="0.15">
      <c r="A3" t="s">
        <v>1135</v>
      </c>
    </row>
    <row r="4" spans="1:4" x14ac:dyDescent="0.15">
      <c r="B4" t="s">
        <v>1136</v>
      </c>
    </row>
    <row r="6" spans="1:4" x14ac:dyDescent="0.15">
      <c r="B6">
        <v>386182301.99799997</v>
      </c>
      <c r="C6" s="75" t="str">
        <f>IF(ABS(ROUND(SUM(AS10End!Q893:R893,AS10End!Q895:R895,AS10End!Q897:R897),0)-ROUND(CONTROLS!B6,0))&lt;2,"OK","ERROR")</f>
        <v>ERROR</v>
      </c>
      <c r="D6" t="s">
        <v>1390</v>
      </c>
    </row>
    <row r="8" spans="1:4" x14ac:dyDescent="0.15">
      <c r="B8" t="s">
        <v>1137</v>
      </c>
    </row>
    <row r="10" spans="1:4" x14ac:dyDescent="0.15">
      <c r="B10">
        <v>-41410397.620000005</v>
      </c>
      <c r="C10" s="75" t="str">
        <f>IF(ABS(ROUND(B10,0)-ROUND(-SUM(AS10End!Q893:R893,AS10End!Q895:R895,AS10End!Q897:R897)+SUM(AS10End!Q899:R899,AS10End!Q901:R901,AS10End!Q903:R903),0))&lt;2,"OK","ERROR")</f>
        <v>ERROR</v>
      </c>
      <c r="D10" t="s">
        <v>1390</v>
      </c>
    </row>
    <row r="12" spans="1:4" x14ac:dyDescent="0.15">
      <c r="B12" t="s">
        <v>1171</v>
      </c>
      <c r="C12" s="74"/>
    </row>
    <row r="14" spans="1:4" x14ac:dyDescent="0.15">
      <c r="B14">
        <v>344771904.37799996</v>
      </c>
      <c r="C14" s="75" t="str">
        <f>IF(ABS(ROUND(B14,0)-ROUND(SUM(AS10End!Q899:R899,AS10End!Q901:R901,AS10End!Q903:R903),0))&lt;2,"OK","ERROR")</f>
        <v>OK</v>
      </c>
    </row>
    <row r="16" spans="1:4" x14ac:dyDescent="0.15">
      <c r="B16" t="s">
        <v>1138</v>
      </c>
    </row>
    <row r="18" spans="1:4" x14ac:dyDescent="0.15">
      <c r="A18">
        <v>364</v>
      </c>
      <c r="B18">
        <v>272489373.96999997</v>
      </c>
      <c r="C18" s="75" t="str">
        <f>IF(ABS(ROUND(B18,0)-ROUND(SUM(AS10End!T905:V905,AS10End!AB905:AC905),0))&lt;2,"OK","ERROR")</f>
        <v>OK</v>
      </c>
    </row>
    <row r="19" spans="1:4" x14ac:dyDescent="0.15">
      <c r="A19">
        <v>365</v>
      </c>
      <c r="B19">
        <v>139471064.48000002</v>
      </c>
      <c r="C19" s="75" t="str">
        <f>IF(ABS(ROUND(B19,0)-ROUND(SUM(AS10End!T907:V907,AS10End!AB907:AC907),0))&lt;2,"OK","ERROR")</f>
        <v>OK</v>
      </c>
    </row>
    <row r="20" spans="1:4" x14ac:dyDescent="0.15">
      <c r="A20">
        <v>366</v>
      </c>
      <c r="B20">
        <v>51862710.149999999</v>
      </c>
      <c r="C20" s="75" t="str">
        <f>IF(ABS(ROUND(B20,0)-ROUND(SUM(AS10End!T909:V909,AS10End!AB909:AC909),0))&lt;2,"OK","ERROR")</f>
        <v>OK</v>
      </c>
    </row>
    <row r="21" spans="1:4" x14ac:dyDescent="0.15">
      <c r="A21">
        <v>367</v>
      </c>
      <c r="B21">
        <v>301060491.00000006</v>
      </c>
      <c r="C21" s="75" t="str">
        <f>IF(ABS(ROUND(B21,0)-ROUND(SUM(AS10End!T911:V911,AS10End!AB911:AC911),0))&lt;2,"OK","ERROR")</f>
        <v>OK</v>
      </c>
    </row>
    <row r="22" spans="1:4" x14ac:dyDescent="0.15">
      <c r="A22">
        <v>368</v>
      </c>
      <c r="B22">
        <v>638060964.92818296</v>
      </c>
      <c r="C22" s="75" t="str">
        <f>IF(ABS(ROUND(B22,0)-ROUND(SUM(AS10End!W913:AA913),0))&lt;2,"OK","ERROR")</f>
        <v>OK</v>
      </c>
      <c r="D22" t="s">
        <v>1377</v>
      </c>
    </row>
    <row r="24" spans="1:4" x14ac:dyDescent="0.15">
      <c r="B24" t="s">
        <v>1139</v>
      </c>
    </row>
    <row r="26" spans="1:4" x14ac:dyDescent="0.15">
      <c r="B26">
        <v>52861108.128000006</v>
      </c>
      <c r="C26" s="75" t="str">
        <f>IF(ABS(ROUND(B26,0)-ROUND(SUM(AS10End!Z925:AG925,AS10End!W925:X925,AS10End!T925:U925),0))&lt;2,"OK","ERROR")</f>
        <v>OK</v>
      </c>
    </row>
  </sheetData>
  <pageMargins left="0.5" right="0.5" top="0.5" bottom="0.5" header="0.5" footer="0.25"/>
  <pageSetup scale="69" pageOrder="overThenDown" orientation="landscape" r:id="rId1"/>
  <headerFooter alignWithMargins="0">
    <oddFooter>&amp;R&amp;"-,Regular"Appendix 7.4 - CCOS Hourly Netting Assign Module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30c9a66-7473-4e82-81fb-9d30d5919279" xsi:nil="true"/>
    <lcf76f155ced4ddcb4097134ff3c332f xmlns="85247408-4876-4c58-8512-699e0b1fe3a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9E4FF0210036A4EB84880D4259E84E2" ma:contentTypeVersion="15" ma:contentTypeDescription="Create a new document." ma:contentTypeScope="" ma:versionID="4138434512599d072532e52b4ba72ed1">
  <xsd:schema xmlns:xsd="http://www.w3.org/2001/XMLSchema" xmlns:xs="http://www.w3.org/2001/XMLSchema" xmlns:p="http://schemas.microsoft.com/office/2006/metadata/properties" xmlns:ns2="85247408-4876-4c58-8512-699e0b1fe3a7" xmlns:ns3="530c9a66-7473-4e82-81fb-9d30d5919279" targetNamespace="http://schemas.microsoft.com/office/2006/metadata/properties" ma:root="true" ma:fieldsID="106f34f32b690e82cb98328763852931" ns2:_="" ns3:_="">
    <xsd:import namespace="85247408-4876-4c58-8512-699e0b1fe3a7"/>
    <xsd:import namespace="530c9a66-7473-4e82-81fb-9d30d59192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247408-4876-4c58-8512-699e0b1fe3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12a42bc6-61fd-485c-9a76-47c28c1bcce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30c9a66-7473-4e82-81fb-9d30d591927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71519ab1-fb43-4629-973b-84152735ffcd}" ma:internalName="TaxCatchAll" ma:showField="CatchAllData" ma:web="530c9a66-7473-4e82-81fb-9d30d59192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5181FC-3428-4140-8673-E8218460FC2E}">
  <ds:schemaRefs>
    <ds:schemaRef ds:uri="http://schemas.microsoft.com/office/2006/metadata/properties"/>
    <ds:schemaRef ds:uri="http://schemas.microsoft.com/office/infopath/2007/PartnerControls"/>
    <ds:schemaRef ds:uri="530c9a66-7473-4e82-81fb-9d30d5919279"/>
    <ds:schemaRef ds:uri="85247408-4876-4c58-8512-699e0b1fe3a7"/>
  </ds:schemaRefs>
</ds:datastoreItem>
</file>

<file path=customXml/itemProps2.xml><?xml version="1.0" encoding="utf-8"?>
<ds:datastoreItem xmlns:ds="http://schemas.openxmlformats.org/officeDocument/2006/customXml" ds:itemID="{65E315CE-58DF-4B81-96A2-0DBCF11745AD}">
  <ds:schemaRefs>
    <ds:schemaRef ds:uri="http://schemas.microsoft.com/sharepoint/v3/contenttype/forms"/>
  </ds:schemaRefs>
</ds:datastoreItem>
</file>

<file path=customXml/itemProps3.xml><?xml version="1.0" encoding="utf-8"?>
<ds:datastoreItem xmlns:ds="http://schemas.openxmlformats.org/officeDocument/2006/customXml" ds:itemID="{1AE207B1-30CB-43E9-943B-C8451346CE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247408-4876-4c58-8512-699e0b1fe3a7"/>
    <ds:schemaRef ds:uri="530c9a66-7473-4e82-81fb-9d30d59192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40</vt:i4>
      </vt:variant>
    </vt:vector>
  </HeadingPairs>
  <TitlesOfParts>
    <vt:vector size="44" baseType="lpstr">
      <vt:lpstr>AS10End</vt:lpstr>
      <vt:lpstr>2021 ROO Import</vt:lpstr>
      <vt:lpstr>FC_EXPORT</vt:lpstr>
      <vt:lpstr>CONTROLS</vt:lpstr>
      <vt:lpstr>AS_EXPORT</vt:lpstr>
      <vt:lpstr>bh</vt:lpstr>
      <vt:lpstr>code</vt:lpstr>
      <vt:lpstr>EIGHT</vt:lpstr>
      <vt:lpstr>EIGHTEEN</vt:lpstr>
      <vt:lpstr>ELEVEN</vt:lpstr>
      <vt:lpstr>FA_Desc</vt:lpstr>
      <vt:lpstr>FIFTEEN</vt:lpstr>
      <vt:lpstr>FIVE</vt:lpstr>
      <vt:lpstr>FOUR</vt:lpstr>
      <vt:lpstr>FOURTEEN</vt:lpstr>
      <vt:lpstr>Func_Alloc</vt:lpstr>
      <vt:lpstr>IMPORT</vt:lpstr>
      <vt:lpstr>NINE</vt:lpstr>
      <vt:lpstr>NINETEEN</vt:lpstr>
      <vt:lpstr>'2021 ROO Import'!Print_Area</vt:lpstr>
      <vt:lpstr>AS10End!Print_Area</vt:lpstr>
      <vt:lpstr>AS10End!Print_Titles</vt:lpstr>
      <vt:lpstr>Row_Num</vt:lpstr>
      <vt:lpstr>SEVEN</vt:lpstr>
      <vt:lpstr>SEVNTEEN</vt:lpstr>
      <vt:lpstr>SIX</vt:lpstr>
      <vt:lpstr>T84f809</vt:lpstr>
      <vt:lpstr>TBL1_Row_Num</vt:lpstr>
      <vt:lpstr>TBL2_Row_Num</vt:lpstr>
      <vt:lpstr>TBL3_Row_Num</vt:lpstr>
      <vt:lpstr>TEN</vt:lpstr>
      <vt:lpstr>THIRTEEN</vt:lpstr>
      <vt:lpstr>THIRTY</vt:lpstr>
      <vt:lpstr>THIRTY1</vt:lpstr>
      <vt:lpstr>THIRTY2</vt:lpstr>
      <vt:lpstr>THIRTY3</vt:lpstr>
      <vt:lpstr>TWELVE</vt:lpstr>
      <vt:lpstr>TWENTY</vt:lpstr>
      <vt:lpstr>TWENTY1</vt:lpstr>
      <vt:lpstr>TWENTY2</vt:lpstr>
      <vt:lpstr>TWENTY3</vt:lpstr>
      <vt:lpstr>TWENTY4</vt:lpstr>
      <vt:lpstr>TWENTY5</vt:lpstr>
      <vt:lpstr>TWENTY9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2022-06-29T22:00:48Z</cp:lastPrinted>
  <dcterms:created xsi:type="dcterms:W3CDTF">1998-05-27T21:30:08Z</dcterms:created>
  <dcterms:modified xsi:type="dcterms:W3CDTF">2022-06-29T22:00:54Z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4b49261-55b4-4c61-a7f3-ea1fabfcd5b2_Enabled">
    <vt:lpwstr>true</vt:lpwstr>
  </property>
  <property fmtid="{D5CDD505-2E9C-101B-9397-08002B2CF9AE}" pid="3" name="MSIP_Label_b4b49261-55b4-4c61-a7f3-ea1fabfcd5b2_SetDate">
    <vt:lpwstr>2022-06-21T15:54:34Z</vt:lpwstr>
  </property>
  <property fmtid="{D5CDD505-2E9C-101B-9397-08002B2CF9AE}" pid="4" name="MSIP_Label_b4b49261-55b4-4c61-a7f3-ea1fabfcd5b2_Method">
    <vt:lpwstr>Privileged</vt:lpwstr>
  </property>
  <property fmtid="{D5CDD505-2E9C-101B-9397-08002B2CF9AE}" pid="5" name="MSIP_Label_b4b49261-55b4-4c61-a7f3-ea1fabfcd5b2_Name">
    <vt:lpwstr>Public - No Footer</vt:lpwstr>
  </property>
  <property fmtid="{D5CDD505-2E9C-101B-9397-08002B2CF9AE}" pid="6" name="MSIP_Label_b4b49261-55b4-4c61-a7f3-ea1fabfcd5b2_SiteId">
    <vt:lpwstr>e1a7ae20-258a-4360-9870-74c2b37bfec5</vt:lpwstr>
  </property>
  <property fmtid="{D5CDD505-2E9C-101B-9397-08002B2CF9AE}" pid="7" name="MSIP_Label_b4b49261-55b4-4c61-a7f3-ea1fabfcd5b2_ActionId">
    <vt:lpwstr>fc9c55be-5e88-457c-8286-94f5f174cc62</vt:lpwstr>
  </property>
  <property fmtid="{D5CDD505-2E9C-101B-9397-08002B2CF9AE}" pid="8" name="MSIP_Label_b4b49261-55b4-4c61-a7f3-ea1fabfcd5b2_ContentBits">
    <vt:lpwstr>0</vt:lpwstr>
  </property>
  <property fmtid="{D5CDD505-2E9C-101B-9397-08002B2CF9AE}" pid="9" name="ContentTypeId">
    <vt:lpwstr>0x010100F9E4FF0210036A4EB84880D4259E84E2</vt:lpwstr>
  </property>
</Properties>
</file>